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ate1904="1"/>
  <mc:AlternateContent xmlns:mc="http://schemas.openxmlformats.org/markup-compatibility/2006">
    <mc:Choice Requires="x15">
      <x15ac:absPath xmlns:x15ac="http://schemas.microsoft.com/office/spreadsheetml/2010/11/ac" url="\\192.168.1.98\Shared\全国体験活動指導者認定制度(NEAL)\各種様式\"/>
    </mc:Choice>
  </mc:AlternateContent>
  <xr:revisionPtr revIDLastSave="0" documentId="13_ncr:1_{5BA9C7AE-8E71-4DBA-B224-8C75E00C9821}" xr6:coauthVersionLast="47" xr6:coauthVersionMax="47" xr10:uidLastSave="{00000000-0000-0000-0000-000000000000}"/>
  <bookViews>
    <workbookView xWindow="-120" yWindow="-120" windowWidth="29040" windowHeight="15840" tabRatio="677" xr2:uid="{00000000-000D-0000-FFFF-FFFF00000000}"/>
  </bookViews>
  <sheets>
    <sheet name="履修表（演習用） " sheetId="75" r:id="rId1"/>
    <sheet name="編集禁止" sheetId="74" state="hidden" r:id="rId2"/>
  </sheets>
  <definedNames>
    <definedName name="_xlnm.Print_Area" localSheetId="0">'履修表（演習用） '!$A$1:$K$29</definedName>
    <definedName name="カリキュラム名">編集禁止!$A$11:$S$12</definedName>
    <definedName name="項目数">編集禁止!$A$1:$S$3</definedName>
    <definedName name="時間数">編集禁止!$A$5:$S$6</definedName>
    <definedName name="題目">編集禁止!$A$8:$S$9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75" l="1"/>
  <c r="K27" i="75"/>
  <c r="B26" i="75"/>
  <c r="K26" i="75"/>
  <c r="B25" i="75"/>
  <c r="K25" i="75"/>
  <c r="B24" i="75"/>
  <c r="K24" i="75"/>
  <c r="B23" i="75"/>
  <c r="K23" i="75"/>
  <c r="B22" i="75"/>
  <c r="K22" i="75"/>
  <c r="B21" i="75"/>
  <c r="B20" i="75"/>
  <c r="B19" i="75"/>
  <c r="B18" i="75"/>
  <c r="B17" i="75"/>
  <c r="B16" i="75"/>
  <c r="B15" i="75"/>
  <c r="B14" i="75"/>
  <c r="B13" i="75"/>
  <c r="B12" i="75"/>
  <c r="B11" i="75"/>
  <c r="B10" i="75"/>
  <c r="C10" i="75"/>
  <c r="A27" i="75"/>
  <c r="A26" i="75"/>
  <c r="A25" i="75"/>
  <c r="A24" i="75"/>
  <c r="A23" i="75"/>
  <c r="A22" i="75"/>
  <c r="A21" i="75"/>
  <c r="A20" i="75"/>
  <c r="A19" i="75"/>
  <c r="A18" i="75"/>
  <c r="A17" i="75"/>
  <c r="A16" i="75"/>
  <c r="A15" i="75"/>
  <c r="A14" i="75"/>
  <c r="A13" i="75"/>
  <c r="A12" i="75"/>
  <c r="A11" i="75"/>
  <c r="A10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E15" i="75"/>
  <c r="E14" i="75"/>
  <c r="E13" i="75"/>
  <c r="E12" i="75"/>
  <c r="E11" i="75"/>
  <c r="C27" i="75"/>
  <c r="C26" i="75"/>
  <c r="C25" i="75"/>
  <c r="C24" i="75"/>
  <c r="C23" i="75"/>
  <c r="C22" i="75"/>
  <c r="C21" i="75"/>
  <c r="C20" i="75"/>
  <c r="C19" i="75"/>
  <c r="C18" i="75"/>
  <c r="C17" i="75"/>
  <c r="C16" i="75"/>
  <c r="C15" i="75"/>
  <c r="C14" i="75"/>
  <c r="C13" i="75"/>
  <c r="C12" i="75"/>
  <c r="C11" i="75"/>
  <c r="E10" i="75"/>
</calcChain>
</file>

<file path=xl/sharedStrings.xml><?xml version="1.0" encoding="utf-8"?>
<sst xmlns="http://schemas.openxmlformats.org/spreadsheetml/2006/main" count="155" uniqueCount="94">
  <si>
    <t>生　年　月　日</t>
    <rPh sb="0" eb="1">
      <t>ショウ</t>
    </rPh>
    <rPh sb="2" eb="3">
      <t>ネン</t>
    </rPh>
    <rPh sb="4" eb="5">
      <t>ガツ</t>
    </rPh>
    <rPh sb="6" eb="7">
      <t>ニチ</t>
    </rPh>
    <phoneticPr fontId="3"/>
  </si>
  <si>
    <t>No.</t>
    <phoneticPr fontId="3"/>
  </si>
  <si>
    <t>時間</t>
    <rPh sb="0" eb="2">
      <t>ジカン</t>
    </rPh>
    <phoneticPr fontId="3"/>
  </si>
  <si>
    <t>講師</t>
    <rPh sb="0" eb="2">
      <t>コウシ</t>
    </rPh>
    <phoneticPr fontId="3"/>
  </si>
  <si>
    <t>受講年月日</t>
    <rPh sb="0" eb="2">
      <t>ジュコウ</t>
    </rPh>
    <rPh sb="2" eb="5">
      <t>ネンガッピ</t>
    </rPh>
    <phoneticPr fontId="3"/>
  </si>
  <si>
    <t>例</t>
    <rPh sb="0" eb="1">
      <t>レイ</t>
    </rPh>
    <phoneticPr fontId="3"/>
  </si>
  <si>
    <t>実施団体名</t>
    <rPh sb="0" eb="2">
      <t>ジッシ</t>
    </rPh>
    <rPh sb="2" eb="4">
      <t>ダンタイ</t>
    </rPh>
    <rPh sb="4" eb="5">
      <t>メイ</t>
    </rPh>
    <phoneticPr fontId="3"/>
  </si>
  <si>
    <t>科目</t>
    <rPh sb="0" eb="2">
      <t>カモク</t>
    </rPh>
    <phoneticPr fontId="3"/>
  </si>
  <si>
    <t>全国体験活動指導者認定委員会</t>
    <rPh sb="0" eb="2">
      <t>ゼンコク</t>
    </rPh>
    <rPh sb="2" eb="4">
      <t>タイケン</t>
    </rPh>
    <rPh sb="4" eb="6">
      <t>カツドウ</t>
    </rPh>
    <rPh sb="6" eb="8">
      <t>シドウ</t>
    </rPh>
    <rPh sb="8" eb="9">
      <t>シャ</t>
    </rPh>
    <rPh sb="9" eb="11">
      <t>ニンテイ</t>
    </rPh>
    <rPh sb="11" eb="14">
      <t>イインカイ</t>
    </rPh>
    <phoneticPr fontId="3"/>
  </si>
  <si>
    <t>　　　　自然体験活動指導者養成講習（演習）　履修表（受講票）</t>
    <rPh sb="4" eb="6">
      <t>シゼン</t>
    </rPh>
    <rPh sb="6" eb="8">
      <t>タイケン</t>
    </rPh>
    <rPh sb="8" eb="10">
      <t>カツドウ</t>
    </rPh>
    <rPh sb="10" eb="13">
      <t>シドウシャ</t>
    </rPh>
    <rPh sb="13" eb="15">
      <t>ヨウセイ</t>
    </rPh>
    <rPh sb="15" eb="17">
      <t>コウシュウ</t>
    </rPh>
    <rPh sb="18" eb="20">
      <t>エンシュウ</t>
    </rPh>
    <rPh sb="22" eb="24">
      <t>リシュウ</t>
    </rPh>
    <rPh sb="24" eb="25">
      <t>ヒョウ</t>
    </rPh>
    <rPh sb="26" eb="28">
      <t>ジュコウ</t>
    </rPh>
    <rPh sb="28" eb="29">
      <t>ヒョウ</t>
    </rPh>
    <phoneticPr fontId="3"/>
  </si>
  <si>
    <t>種　　　　　類</t>
    <rPh sb="0" eb="1">
      <t>タネ</t>
    </rPh>
    <rPh sb="6" eb="7">
      <t>ルイ</t>
    </rPh>
    <phoneticPr fontId="1"/>
  </si>
  <si>
    <t>時間数</t>
    <rPh sb="0" eb="3">
      <t>ジカンスウ</t>
    </rPh>
    <phoneticPr fontId="3"/>
  </si>
  <si>
    <t>題名</t>
    <rPh sb="0" eb="2">
      <t>ダイメイ</t>
    </rPh>
    <phoneticPr fontId="3"/>
  </si>
  <si>
    <t>ガイダンス</t>
    <phoneticPr fontId="3"/>
  </si>
  <si>
    <t>対象者理解</t>
    <rPh sb="0" eb="3">
      <t>タイショウシャ</t>
    </rPh>
    <rPh sb="3" eb="5">
      <t>リカイ</t>
    </rPh>
    <phoneticPr fontId="1"/>
  </si>
  <si>
    <t>青少年教育における体験活動</t>
    <rPh sb="9" eb="11">
      <t>タイケン</t>
    </rPh>
    <rPh sb="11" eb="13">
      <t>カツドウ</t>
    </rPh>
    <phoneticPr fontId="3"/>
  </si>
  <si>
    <t>学校教育における体験活動</t>
    <phoneticPr fontId="3"/>
  </si>
  <si>
    <t>自然体験活動の特質</t>
    <phoneticPr fontId="3"/>
  </si>
  <si>
    <t>対象者理解</t>
    <rPh sb="0" eb="3">
      <t>タイショウシャ</t>
    </rPh>
    <rPh sb="3" eb="5">
      <t>リカイ</t>
    </rPh>
    <phoneticPr fontId="3"/>
  </si>
  <si>
    <t>自然体験活動の指導</t>
    <phoneticPr fontId="3"/>
  </si>
  <si>
    <t>演　習　Ⅰ</t>
    <rPh sb="0" eb="1">
      <t>エン</t>
    </rPh>
    <rPh sb="2" eb="3">
      <t>ナライ</t>
    </rPh>
    <phoneticPr fontId="3"/>
  </si>
  <si>
    <t>演　習　Ⅱ</t>
    <rPh sb="0" eb="1">
      <t>エン</t>
    </rPh>
    <rPh sb="2" eb="3">
      <t>ナライ</t>
    </rPh>
    <phoneticPr fontId="3"/>
  </si>
  <si>
    <t>演　習　Ⅲ</t>
    <rPh sb="0" eb="1">
      <t>エン</t>
    </rPh>
    <rPh sb="2" eb="3">
      <t>ナライ</t>
    </rPh>
    <phoneticPr fontId="3"/>
  </si>
  <si>
    <t>主な内容</t>
    <rPh sb="0" eb="1">
      <t>オモ</t>
    </rPh>
    <rPh sb="2" eb="4">
      <t>ナイヨウ</t>
    </rPh>
    <phoneticPr fontId="3"/>
  </si>
  <si>
    <t>・自然体験活動の特色に関するフィールドワーク
・地質、動植物、天候の観察に関するフィールドワーク</t>
    <rPh sb="1" eb="3">
      <t>シゼン</t>
    </rPh>
    <rPh sb="3" eb="5">
      <t>タイケン</t>
    </rPh>
    <rPh sb="5" eb="7">
      <t>カツドウ</t>
    </rPh>
    <rPh sb="8" eb="10">
      <t>トクショク</t>
    </rPh>
    <rPh sb="11" eb="12">
      <t>カン</t>
    </rPh>
    <rPh sb="24" eb="26">
      <t>チシツ</t>
    </rPh>
    <rPh sb="27" eb="30">
      <t>ドウショクブツ</t>
    </rPh>
    <rPh sb="31" eb="33">
      <t>テンコウ</t>
    </rPh>
    <rPh sb="34" eb="36">
      <t>カンサツ</t>
    </rPh>
    <rPh sb="37" eb="38">
      <t>カン</t>
    </rPh>
    <phoneticPr fontId="3"/>
  </si>
  <si>
    <t>・地域の自然環境、文化、歴史、産業に関するフィールドワーク(1)(2)</t>
    <rPh sb="1" eb="3">
      <t>チイキ</t>
    </rPh>
    <rPh sb="4" eb="6">
      <t>シゼン</t>
    </rPh>
    <rPh sb="6" eb="8">
      <t>カンキョウ</t>
    </rPh>
    <rPh sb="9" eb="11">
      <t>ブンカ</t>
    </rPh>
    <rPh sb="12" eb="14">
      <t>レキシ</t>
    </rPh>
    <rPh sb="15" eb="17">
      <t>サンギョウ</t>
    </rPh>
    <rPh sb="18" eb="19">
      <t>カン</t>
    </rPh>
    <phoneticPr fontId="3"/>
  </si>
  <si>
    <t>・地域社会と自然体験活動の関わりの実際
・地域との連携の実際</t>
    <rPh sb="3" eb="5">
      <t>シャカイ</t>
    </rPh>
    <rPh sb="13" eb="14">
      <t>カカ</t>
    </rPh>
    <rPh sb="17" eb="19">
      <t>ジッサイ</t>
    </rPh>
    <rPh sb="21" eb="23">
      <t>チイキ</t>
    </rPh>
    <rPh sb="25" eb="27">
      <t>レンケイ</t>
    </rPh>
    <rPh sb="28" eb="30">
      <t>ジッサイ</t>
    </rPh>
    <phoneticPr fontId="3"/>
  </si>
  <si>
    <t>・対象者理解の実際(1)(2)</t>
    <rPh sb="1" eb="4">
      <t>タイショウシャ</t>
    </rPh>
    <rPh sb="4" eb="6">
      <t>リカイ</t>
    </rPh>
    <rPh sb="7" eb="9">
      <t>ジッサイ</t>
    </rPh>
    <phoneticPr fontId="3"/>
  </si>
  <si>
    <r>
      <t>・対象者への配慮の実際
・特別な配慮を要する対象者理解の実際</t>
    </r>
    <r>
      <rPr>
        <sz val="14"/>
        <color indexed="10"/>
        <rFont val="ＭＳ Ｐ明朝"/>
        <family val="1"/>
        <charset val="128"/>
      </rPr>
      <t/>
    </r>
    <rPh sb="1" eb="4">
      <t>タイショウシャ</t>
    </rPh>
    <rPh sb="6" eb="8">
      <t>ハイリョ</t>
    </rPh>
    <rPh sb="9" eb="11">
      <t>ジッサイ</t>
    </rPh>
    <rPh sb="13" eb="15">
      <t>トクベツ</t>
    </rPh>
    <rPh sb="16" eb="18">
      <t>ハイリョ</t>
    </rPh>
    <rPh sb="19" eb="20">
      <t>ヨウ</t>
    </rPh>
    <rPh sb="22" eb="24">
      <t>タイショウ</t>
    </rPh>
    <rPh sb="24" eb="25">
      <t>シャ</t>
    </rPh>
    <rPh sb="25" eb="27">
      <t>リカイ</t>
    </rPh>
    <rPh sb="28" eb="30">
      <t>ジッサイ</t>
    </rPh>
    <phoneticPr fontId="3"/>
  </si>
  <si>
    <t>・多様な対象者への対応の実際
・グループ活動の実際
・自然体験活動事業におけるスタッフ対応の実際</t>
    <rPh sb="1" eb="3">
      <t>タヨウ</t>
    </rPh>
    <rPh sb="4" eb="7">
      <t>タイショウシャ</t>
    </rPh>
    <rPh sb="9" eb="11">
      <t>タイオウ</t>
    </rPh>
    <rPh sb="12" eb="14">
      <t>ジッサイ</t>
    </rPh>
    <rPh sb="20" eb="22">
      <t>カツドウ</t>
    </rPh>
    <rPh sb="23" eb="25">
      <t>ジッサイ</t>
    </rPh>
    <rPh sb="27" eb="29">
      <t>シゼン</t>
    </rPh>
    <rPh sb="29" eb="31">
      <t>タイケン</t>
    </rPh>
    <rPh sb="31" eb="33">
      <t>カツドウ</t>
    </rPh>
    <rPh sb="33" eb="35">
      <t>ジギョウ</t>
    </rPh>
    <rPh sb="43" eb="45">
      <t>タイオウ</t>
    </rPh>
    <rPh sb="46" eb="48">
      <t>ジッサイ</t>
    </rPh>
    <phoneticPr fontId="3"/>
  </si>
  <si>
    <t>・自然体験活動の基本的な指導の実際(1)(2)</t>
    <rPh sb="1" eb="3">
      <t>シゼン</t>
    </rPh>
    <rPh sb="3" eb="5">
      <t>タイケン</t>
    </rPh>
    <rPh sb="5" eb="7">
      <t>カツドウ</t>
    </rPh>
    <rPh sb="12" eb="14">
      <t>シドウ</t>
    </rPh>
    <rPh sb="15" eb="17">
      <t>ジッサイ</t>
    </rPh>
    <phoneticPr fontId="3"/>
  </si>
  <si>
    <t xml:space="preserve">・自然体験活動におけるプログラムの指導の実際(1)(2) </t>
    <rPh sb="1" eb="3">
      <t>シゼン</t>
    </rPh>
    <rPh sb="3" eb="5">
      <t>タイケン</t>
    </rPh>
    <rPh sb="5" eb="7">
      <t>カツドウ</t>
    </rPh>
    <rPh sb="17" eb="19">
      <t>シドウ</t>
    </rPh>
    <rPh sb="20" eb="22">
      <t>ジッサイ</t>
    </rPh>
    <phoneticPr fontId="3"/>
  </si>
  <si>
    <t xml:space="preserve">・自然体験活動事業の指導体制の実際(1)(2)                                </t>
    <rPh sb="12" eb="14">
      <t>タイセイ</t>
    </rPh>
    <phoneticPr fontId="3"/>
  </si>
  <si>
    <t>・自然体験活動の基本的な技術(1)(2)
・自然に配慮した自然体験活動の体験(1)(2)</t>
    <rPh sb="22" eb="24">
      <t>シゼン</t>
    </rPh>
    <rPh sb="25" eb="27">
      <t>ハイリョ</t>
    </rPh>
    <rPh sb="29" eb="31">
      <t>シゼン</t>
    </rPh>
    <rPh sb="31" eb="33">
      <t>タイケン</t>
    </rPh>
    <rPh sb="33" eb="34">
      <t>カツ</t>
    </rPh>
    <rPh sb="34" eb="35">
      <t>ドウ</t>
    </rPh>
    <rPh sb="36" eb="38">
      <t>タイケン</t>
    </rPh>
    <phoneticPr fontId="3"/>
  </si>
  <si>
    <t>・自然体験活動の専門的な技術の実際(1)(2)(3)</t>
    <rPh sb="1" eb="3">
      <t>シゼン</t>
    </rPh>
    <rPh sb="3" eb="5">
      <t>タイケン</t>
    </rPh>
    <rPh sb="5" eb="7">
      <t>カツドウ</t>
    </rPh>
    <rPh sb="8" eb="10">
      <t>センモン</t>
    </rPh>
    <rPh sb="10" eb="11">
      <t>テキ</t>
    </rPh>
    <rPh sb="12" eb="14">
      <t>ギジュツ</t>
    </rPh>
    <rPh sb="15" eb="17">
      <t>ジッサイ</t>
    </rPh>
    <phoneticPr fontId="3"/>
  </si>
  <si>
    <t>・基本的な安全管理と応急処置の実際(1)(2)</t>
    <rPh sb="1" eb="4">
      <t>キホンテキ</t>
    </rPh>
    <rPh sb="5" eb="7">
      <t>アンゼン</t>
    </rPh>
    <rPh sb="7" eb="9">
      <t>カンリ</t>
    </rPh>
    <rPh sb="10" eb="12">
      <t>オウキュウ</t>
    </rPh>
    <rPh sb="12" eb="14">
      <t>ショチ</t>
    </rPh>
    <rPh sb="15" eb="17">
      <t>ジッサイ</t>
    </rPh>
    <phoneticPr fontId="3"/>
  </si>
  <si>
    <t>・安全管理の実際(1)(2)(3)
・心肺蘇生法とＡＥＤの体験(1)(2)</t>
    <rPh sb="1" eb="3">
      <t>アンゼン</t>
    </rPh>
    <rPh sb="3" eb="5">
      <t>カンリ</t>
    </rPh>
    <rPh sb="6" eb="8">
      <t>ジッサイ</t>
    </rPh>
    <rPh sb="19" eb="21">
      <t>シンパイ</t>
    </rPh>
    <rPh sb="21" eb="23">
      <t>ソセイ</t>
    </rPh>
    <rPh sb="23" eb="24">
      <t>ホウ</t>
    </rPh>
    <rPh sb="29" eb="31">
      <t>タイケン</t>
    </rPh>
    <phoneticPr fontId="3"/>
  </si>
  <si>
    <t>・安全管理マニュアルの作成・見直し(1)(2)</t>
    <rPh sb="1" eb="3">
      <t>アンゼン</t>
    </rPh>
    <rPh sb="3" eb="5">
      <t>カンリ</t>
    </rPh>
    <rPh sb="11" eb="13">
      <t>サクセイ</t>
    </rPh>
    <rPh sb="14" eb="16">
      <t>ミナオ</t>
    </rPh>
    <phoneticPr fontId="3"/>
  </si>
  <si>
    <t>・自然体験活動におけるプログラムの企画の実際
・自然体験活動におけるプログラムの運営の実際(1)(2)
・自然体験活動におけるプログラムの評価の実際</t>
    <rPh sb="1" eb="3">
      <t>シゼン</t>
    </rPh>
    <rPh sb="3" eb="5">
      <t>タイケン</t>
    </rPh>
    <rPh sb="5" eb="7">
      <t>カツドウ</t>
    </rPh>
    <rPh sb="17" eb="19">
      <t>キカク</t>
    </rPh>
    <rPh sb="20" eb="22">
      <t>ジッサイ</t>
    </rPh>
    <rPh sb="53" eb="55">
      <t>シゼン</t>
    </rPh>
    <rPh sb="55" eb="57">
      <t>タイケン</t>
    </rPh>
    <rPh sb="57" eb="59">
      <t>カツドウ</t>
    </rPh>
    <rPh sb="69" eb="71">
      <t>ヒョウカ</t>
    </rPh>
    <rPh sb="72" eb="74">
      <t>ジッサイ</t>
    </rPh>
    <phoneticPr fontId="3"/>
  </si>
  <si>
    <t>・自然体験活動事業の企画の実際(1)(2)
・自然体験活動事業の運営の実際(1)(2)
・自然体験活動事業の評価の実際(1)(2)</t>
    <rPh sb="1" eb="3">
      <t>シゼン</t>
    </rPh>
    <rPh sb="3" eb="5">
      <t>タイケン</t>
    </rPh>
    <rPh sb="5" eb="6">
      <t>カツ</t>
    </rPh>
    <rPh sb="6" eb="7">
      <t>ドウ</t>
    </rPh>
    <rPh sb="7" eb="9">
      <t>ジギョウ</t>
    </rPh>
    <rPh sb="10" eb="12">
      <t>キカク</t>
    </rPh>
    <rPh sb="13" eb="15">
      <t>ジッサイ</t>
    </rPh>
    <rPh sb="32" eb="34">
      <t>ウンエイ</t>
    </rPh>
    <rPh sb="45" eb="47">
      <t>シゼン</t>
    </rPh>
    <rPh sb="47" eb="49">
      <t>タイケン</t>
    </rPh>
    <rPh sb="49" eb="50">
      <t>カツ</t>
    </rPh>
    <rPh sb="50" eb="51">
      <t>ドウ</t>
    </rPh>
    <rPh sb="51" eb="53">
      <t>ジギョウ</t>
    </rPh>
    <rPh sb="54" eb="56">
      <t>ヒョウカ</t>
    </rPh>
    <rPh sb="57" eb="59">
      <t>ジッサイ</t>
    </rPh>
    <phoneticPr fontId="3"/>
  </si>
  <si>
    <t>地域の自然環境、文化、歴史、産業に関するフィールドワーク(1)</t>
    <rPh sb="0" eb="2">
      <t>チイキ</t>
    </rPh>
    <rPh sb="3" eb="5">
      <t>シゼン</t>
    </rPh>
    <rPh sb="5" eb="7">
      <t>カンキョウ</t>
    </rPh>
    <rPh sb="8" eb="10">
      <t>ブンカ</t>
    </rPh>
    <rPh sb="11" eb="13">
      <t>レキシ</t>
    </rPh>
    <rPh sb="14" eb="16">
      <t>サンギョウ</t>
    </rPh>
    <rPh sb="17" eb="18">
      <t>カン</t>
    </rPh>
    <phoneticPr fontId="1"/>
  </si>
  <si>
    <t>地域の自然環境、文化、歴史、産業に関するフィールドワーク(2)</t>
    <rPh sb="0" eb="2">
      <t>チイキ</t>
    </rPh>
    <rPh sb="3" eb="5">
      <t>シゼン</t>
    </rPh>
    <rPh sb="5" eb="7">
      <t>カンキョウ</t>
    </rPh>
    <rPh sb="8" eb="10">
      <t>ブンカ</t>
    </rPh>
    <rPh sb="11" eb="13">
      <t>レキシ</t>
    </rPh>
    <rPh sb="14" eb="16">
      <t>サンギョウ</t>
    </rPh>
    <rPh sb="17" eb="18">
      <t>カン</t>
    </rPh>
    <phoneticPr fontId="1"/>
  </si>
  <si>
    <t>対象者への配慮の実際</t>
    <rPh sb="0" eb="3">
      <t>タイショウシャ</t>
    </rPh>
    <rPh sb="5" eb="7">
      <t>ハイリョ</t>
    </rPh>
    <rPh sb="8" eb="10">
      <t>ジッサイ</t>
    </rPh>
    <phoneticPr fontId="1"/>
  </si>
  <si>
    <t>特別な配慮を要する対象者理解の実際</t>
    <rPh sb="0" eb="2">
      <t>トクベツ</t>
    </rPh>
    <rPh sb="3" eb="5">
      <t>ハイリョ</t>
    </rPh>
    <rPh sb="6" eb="7">
      <t>ヨウ</t>
    </rPh>
    <rPh sb="9" eb="14">
      <t>タイショウシャリカイ</t>
    </rPh>
    <rPh sb="15" eb="17">
      <t>ジッサイ</t>
    </rPh>
    <phoneticPr fontId="1"/>
  </si>
  <si>
    <t>自然体験活動におけるプログラムの指導の実際(1)</t>
    <rPh sb="0" eb="4">
      <t>シゼンタイケン</t>
    </rPh>
    <rPh sb="4" eb="6">
      <t>カツドウ</t>
    </rPh>
    <rPh sb="16" eb="18">
      <t>シドウ</t>
    </rPh>
    <rPh sb="19" eb="21">
      <t>ジッサイ</t>
    </rPh>
    <phoneticPr fontId="1"/>
  </si>
  <si>
    <t>自然体験活動におけるプログラムの指導の実際(2)</t>
    <rPh sb="0" eb="4">
      <t>シゼンタイケン</t>
    </rPh>
    <rPh sb="4" eb="6">
      <t>カツドウ</t>
    </rPh>
    <rPh sb="16" eb="18">
      <t>シドウ</t>
    </rPh>
    <rPh sb="19" eb="21">
      <t>ジッサイ</t>
    </rPh>
    <phoneticPr fontId="1"/>
  </si>
  <si>
    <t>自然体験活動の専門的な技術の実際(1)</t>
    <rPh sb="0" eb="4">
      <t>シゼンタイケン</t>
    </rPh>
    <rPh sb="4" eb="6">
      <t>カツドウ</t>
    </rPh>
    <rPh sb="7" eb="10">
      <t>センモンテキ</t>
    </rPh>
    <rPh sb="11" eb="13">
      <t>ギジュツ</t>
    </rPh>
    <rPh sb="14" eb="16">
      <t>ジッサイ</t>
    </rPh>
    <phoneticPr fontId="1"/>
  </si>
  <si>
    <t>自然体験活動の専門的な技術の実際(2)</t>
    <rPh sb="0" eb="4">
      <t>シゼンタイケン</t>
    </rPh>
    <rPh sb="4" eb="6">
      <t>カツドウ</t>
    </rPh>
    <rPh sb="7" eb="10">
      <t>センモンテキ</t>
    </rPh>
    <rPh sb="11" eb="13">
      <t>ギジュツ</t>
    </rPh>
    <rPh sb="14" eb="16">
      <t>ジッサイ</t>
    </rPh>
    <phoneticPr fontId="1"/>
  </si>
  <si>
    <t>自然体験活動の専門的な技術の実際(3)</t>
    <rPh sb="0" eb="4">
      <t>シゼンタイケン</t>
    </rPh>
    <rPh sb="4" eb="6">
      <t>カツドウ</t>
    </rPh>
    <rPh sb="7" eb="10">
      <t>センモンテキ</t>
    </rPh>
    <rPh sb="11" eb="13">
      <t>ギジュツ</t>
    </rPh>
    <rPh sb="14" eb="16">
      <t>ジッサイ</t>
    </rPh>
    <phoneticPr fontId="1"/>
  </si>
  <si>
    <t>安全管理の実際(1)</t>
    <rPh sb="0" eb="4">
      <t>アンゼンカンリ</t>
    </rPh>
    <rPh sb="5" eb="7">
      <t>ジッサイ</t>
    </rPh>
    <phoneticPr fontId="1"/>
  </si>
  <si>
    <t>安全管理の実際(2)</t>
    <rPh sb="0" eb="4">
      <t>アンゼンカンリ</t>
    </rPh>
    <rPh sb="5" eb="7">
      <t>ジッサイ</t>
    </rPh>
    <phoneticPr fontId="1"/>
  </si>
  <si>
    <t>安全管理の実際(3)</t>
    <rPh sb="0" eb="4">
      <t>アンゼンカンリ</t>
    </rPh>
    <rPh sb="5" eb="7">
      <t>ジッサイ</t>
    </rPh>
    <phoneticPr fontId="1"/>
  </si>
  <si>
    <t>心肺蘇生法とAEDの体験(1)</t>
    <rPh sb="0" eb="5">
      <t>シンパイソセイホウ</t>
    </rPh>
    <rPh sb="10" eb="12">
      <t>タイケン</t>
    </rPh>
    <phoneticPr fontId="1"/>
  </si>
  <si>
    <t>心肺蘇生法とAEDの体験(2)</t>
    <rPh sb="0" eb="5">
      <t>シンパイソセイホウ</t>
    </rPh>
    <rPh sb="10" eb="12">
      <t>タイケン</t>
    </rPh>
    <phoneticPr fontId="1"/>
  </si>
  <si>
    <t>自然体験活動におけるプログラムの企画の実際</t>
    <rPh sb="0" eb="6">
      <t>シゼンタイケンカツドウ</t>
    </rPh>
    <rPh sb="16" eb="18">
      <t>キカク</t>
    </rPh>
    <rPh sb="19" eb="21">
      <t>ジッサイ</t>
    </rPh>
    <phoneticPr fontId="1"/>
  </si>
  <si>
    <t>自然体験活動におけるプログラムの運営の実際(1)</t>
    <rPh sb="0" eb="6">
      <t>シゼンタイケンカツドウ</t>
    </rPh>
    <rPh sb="16" eb="18">
      <t>ウンエイ</t>
    </rPh>
    <rPh sb="19" eb="21">
      <t>ジッサイ</t>
    </rPh>
    <phoneticPr fontId="1"/>
  </si>
  <si>
    <t>自然体験活動におけるプログラムの運営の実際(2)</t>
    <rPh sb="0" eb="6">
      <t>シゼンタイケンカツドウ</t>
    </rPh>
    <rPh sb="16" eb="18">
      <t>ウンエイ</t>
    </rPh>
    <rPh sb="19" eb="21">
      <t>ジッサイ</t>
    </rPh>
    <phoneticPr fontId="1"/>
  </si>
  <si>
    <t>自然体験活動におけるプログラムの評価の実際</t>
    <rPh sb="0" eb="6">
      <t>シゼンタイケンカツドウ</t>
    </rPh>
    <rPh sb="16" eb="18">
      <t>ヒョウカ</t>
    </rPh>
    <rPh sb="19" eb="21">
      <t>ジッサイ</t>
    </rPh>
    <phoneticPr fontId="1"/>
  </si>
  <si>
    <t>地域社会と自然体験活動の関りの実際</t>
    <rPh sb="0" eb="4">
      <t>チイキシャカイ</t>
    </rPh>
    <rPh sb="5" eb="11">
      <t>シゼンタイケンカツドウ</t>
    </rPh>
    <rPh sb="12" eb="13">
      <t>カカワ</t>
    </rPh>
    <rPh sb="15" eb="17">
      <t>ジッサイ</t>
    </rPh>
    <phoneticPr fontId="1"/>
  </si>
  <si>
    <t>地域との連携の実際</t>
    <rPh sb="0" eb="2">
      <t>チイキ</t>
    </rPh>
    <rPh sb="4" eb="6">
      <t>レンケイ</t>
    </rPh>
    <rPh sb="7" eb="9">
      <t>ジッサイ</t>
    </rPh>
    <phoneticPr fontId="1"/>
  </si>
  <si>
    <t>多様な対象者への対応の実際</t>
    <phoneticPr fontId="1"/>
  </si>
  <si>
    <t>グループ活動の実際</t>
    <phoneticPr fontId="1"/>
  </si>
  <si>
    <t>自然体験活動事業におけるスタッフ対応の実際</t>
    <phoneticPr fontId="1"/>
  </si>
  <si>
    <t>自然体験活動事業の指導体制の実際(1)</t>
    <phoneticPr fontId="1"/>
  </si>
  <si>
    <t>自然体験活動事業の指導体制の実際(2)</t>
    <phoneticPr fontId="1"/>
  </si>
  <si>
    <t>安全管理マニュアルの作成・見直し(1)</t>
    <phoneticPr fontId="1"/>
  </si>
  <si>
    <t>安全管理マニュアルの作成・見直し(2)</t>
    <phoneticPr fontId="1"/>
  </si>
  <si>
    <t>自然体験活動事業の企画の実際(1)</t>
    <phoneticPr fontId="1"/>
  </si>
  <si>
    <t>自然体験活動事業の企画の実際(2)</t>
    <phoneticPr fontId="1"/>
  </si>
  <si>
    <t>自然体験活動事業の運営の実際(1)</t>
    <phoneticPr fontId="1"/>
  </si>
  <si>
    <t>自然体験活動事業の運営の実際(2)</t>
    <phoneticPr fontId="1"/>
  </si>
  <si>
    <t>自然体験活動事業の評価の実際(1)</t>
    <phoneticPr fontId="1"/>
  </si>
  <si>
    <t>自然体験活動事業の評価の実際(2)</t>
    <phoneticPr fontId="1"/>
  </si>
  <si>
    <t>演習Ⅱ</t>
    <rPh sb="0" eb="2">
      <t>エンシュウ</t>
    </rPh>
    <phoneticPr fontId="3"/>
  </si>
  <si>
    <t>演習Ⅲ</t>
    <rPh sb="0" eb="2">
      <t>エンシュウ</t>
    </rPh>
    <phoneticPr fontId="3"/>
  </si>
  <si>
    <t>ニール自然学校</t>
    <phoneticPr fontId="3"/>
  </si>
  <si>
    <t>自然太郎</t>
    <rPh sb="0" eb="2">
      <t>シゼン</t>
    </rPh>
    <rPh sb="2" eb="4">
      <t>タロウ</t>
    </rPh>
    <phoneticPr fontId="3"/>
  </si>
  <si>
    <t>―</t>
    <phoneticPr fontId="1"/>
  </si>
  <si>
    <t>氏　　　　　名</t>
    <rPh sb="0" eb="1">
      <t>シ</t>
    </rPh>
    <rPh sb="6" eb="7">
      <t>メイ</t>
    </rPh>
    <phoneticPr fontId="3"/>
  </si>
  <si>
    <t>項目数</t>
    <rPh sb="0" eb="3">
      <t>コウモクスウ</t>
    </rPh>
    <phoneticPr fontId="3"/>
  </si>
  <si>
    <t>カリキュラム名</t>
    <rPh sb="6" eb="7">
      <t>メイ</t>
    </rPh>
    <phoneticPr fontId="3"/>
  </si>
  <si>
    <t>自然体験活動の技術</t>
    <phoneticPr fontId="1"/>
  </si>
  <si>
    <t>自然体験活動の安全管理</t>
    <phoneticPr fontId="1"/>
  </si>
  <si>
    <t>自然体験活動の企画・運営</t>
    <phoneticPr fontId="1"/>
  </si>
  <si>
    <t>特質</t>
    <phoneticPr fontId="1"/>
  </si>
  <si>
    <t>指導</t>
    <phoneticPr fontId="1"/>
  </si>
  <si>
    <t>技術</t>
    <phoneticPr fontId="1"/>
  </si>
  <si>
    <t>安全管理</t>
    <phoneticPr fontId="1"/>
  </si>
  <si>
    <t>企画・運営</t>
    <phoneticPr fontId="1"/>
  </si>
  <si>
    <t>住　　　　　所</t>
    <rPh sb="0" eb="1">
      <t>ジュウ</t>
    </rPh>
    <rPh sb="6" eb="7">
      <t>ショ</t>
    </rPh>
    <phoneticPr fontId="3"/>
  </si>
  <si>
    <t>地域との連携の実際</t>
    <rPh sb="0" eb="2">
      <t>チイキ</t>
    </rPh>
    <phoneticPr fontId="1"/>
  </si>
  <si>
    <r>
      <rPr>
        <sz val="18"/>
        <color indexed="10"/>
        <rFont val="Osaka"/>
        <family val="3"/>
        <charset val="128"/>
      </rPr>
      <t>注）</t>
    </r>
    <r>
      <rPr>
        <u/>
        <sz val="18"/>
        <color indexed="10"/>
        <rFont val="Osaka"/>
        <family val="3"/>
        <charset val="128"/>
      </rPr>
      <t>演習の実施団体は</t>
    </r>
    <r>
      <rPr>
        <b/>
        <u/>
        <sz val="18"/>
        <color indexed="10"/>
        <rFont val="Osaka"/>
        <family val="3"/>
        <charset val="128"/>
      </rPr>
      <t>NEAL養成団体</t>
    </r>
    <r>
      <rPr>
        <u/>
        <sz val="18"/>
        <color indexed="10"/>
        <rFont val="Osaka"/>
        <family val="3"/>
        <charset val="128"/>
      </rPr>
      <t>に限ります</t>
    </r>
    <r>
      <rPr>
        <sz val="18"/>
        <color indexed="10"/>
        <rFont val="Osaka"/>
        <family val="3"/>
        <charset val="128"/>
      </rPr>
      <t>。</t>
    </r>
    <rPh sb="0" eb="1">
      <t>チュウ</t>
    </rPh>
    <rPh sb="2" eb="4">
      <t>エンシュウ</t>
    </rPh>
    <rPh sb="5" eb="7">
      <t>ジッシ</t>
    </rPh>
    <rPh sb="7" eb="9">
      <t>ダンタイ</t>
    </rPh>
    <rPh sb="14" eb="16">
      <t>ヨウセイ</t>
    </rPh>
    <rPh sb="16" eb="18">
      <t>ダンタイ</t>
    </rPh>
    <rPh sb="19" eb="20">
      <t>カギ</t>
    </rPh>
    <phoneticPr fontId="1"/>
  </si>
  <si>
    <t>㊞</t>
    <phoneticPr fontId="1"/>
  </si>
  <si>
    <t>主任講師（講習管理者）氏名／印</t>
    <rPh sb="0" eb="2">
      <t>シュニン</t>
    </rPh>
    <rPh sb="2" eb="4">
      <t>コウシ</t>
    </rPh>
    <rPh sb="5" eb="7">
      <t>コウシュウ</t>
    </rPh>
    <rPh sb="7" eb="10">
      <t>カンリシャ</t>
    </rPh>
    <rPh sb="11" eb="13">
      <t>シメイ</t>
    </rPh>
    <rPh sb="14" eb="15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</si>
</sst>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9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sz val="18"/>
      <name val="Osaka"/>
      <family val="3"/>
      <charset val="128"/>
    </font>
    <font>
      <sz val="10"/>
      <name val="Osaka"/>
      <family val="3"/>
      <charset val="128"/>
    </font>
    <font>
      <sz val="18"/>
      <color indexed="10"/>
      <name val="Osaka"/>
      <family val="3"/>
      <charset val="128"/>
    </font>
    <font>
      <u/>
      <sz val="18"/>
      <color indexed="10"/>
      <name val="Osaka"/>
      <family val="3"/>
      <charset val="128"/>
    </font>
    <font>
      <b/>
      <u/>
      <sz val="18"/>
      <color indexed="10"/>
      <name val="Osaka"/>
      <family val="3"/>
      <charset val="128"/>
    </font>
    <font>
      <sz val="10.5"/>
      <name val="Century"/>
      <family val="1"/>
    </font>
    <font>
      <sz val="12"/>
      <color theme="0" tint="-0.249977111117893"/>
      <name val="Osaka"/>
      <family val="3"/>
      <charset val="128"/>
    </font>
    <font>
      <sz val="18"/>
      <color rgb="FFFF0000"/>
      <name val="Osaka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9" fillId="0" borderId="0" xfId="1" applyFont="1" applyProtection="1">
      <alignment vertical="center"/>
    </xf>
    <xf numFmtId="0" fontId="9" fillId="0" borderId="0" xfId="0" applyFont="1"/>
    <xf numFmtId="0" fontId="9" fillId="0" borderId="6" xfId="0" applyFont="1" applyBorder="1" applyAlignment="1" applyProtection="1">
      <alignment vertical="center"/>
    </xf>
    <xf numFmtId="0" fontId="9" fillId="4" borderId="1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/>
    <xf numFmtId="0" fontId="9" fillId="9" borderId="0" xfId="0" applyFont="1" applyFill="1"/>
    <xf numFmtId="0" fontId="9" fillId="10" borderId="0" xfId="0" applyFont="1" applyFill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 wrapText="1"/>
    </xf>
    <xf numFmtId="0" fontId="16" fillId="0" borderId="0" xfId="0" applyFont="1" applyAlignment="1">
      <alignment horizontal="justify"/>
    </xf>
    <xf numFmtId="0" fontId="0" fillId="0" borderId="8" xfId="0" applyBorder="1" applyAlignment="1" applyProtection="1">
      <alignment horizontal="center" vertical="center"/>
      <protection locked="0"/>
    </xf>
    <xf numFmtId="0" fontId="0" fillId="11" borderId="1" xfId="0" applyFill="1" applyBorder="1" applyAlignment="1">
      <alignment horizontal="center" vertical="center" wrapText="1"/>
    </xf>
    <xf numFmtId="0" fontId="17" fillId="0" borderId="5" xfId="0" applyFont="1" applyBorder="1" applyAlignment="1" applyProtection="1">
      <alignment horizontal="center" vertical="center"/>
    </xf>
    <xf numFmtId="0" fontId="0" fillId="11" borderId="1" xfId="0" applyFill="1" applyBorder="1" applyAlignment="1">
      <alignment horizontal="center" vertical="center" shrinkToFit="1"/>
    </xf>
    <xf numFmtId="0" fontId="11" fillId="11" borderId="1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11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9" borderId="10" xfId="0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11" borderId="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 applyProtection="1">
      <alignment horizontal="center" vertical="center" shrinkToFit="1"/>
      <protection locked="0"/>
    </xf>
    <xf numFmtId="0" fontId="11" fillId="9" borderId="14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1023711</xdr:colOff>
      <xdr:row>0</xdr:row>
      <xdr:rowOff>81643</xdr:rowOff>
    </xdr:from>
    <xdr:to>
      <xdr:col>10</xdr:col>
      <xdr:colOff>329789</xdr:colOff>
      <xdr:row>2</xdr:row>
      <xdr:rowOff>61567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A29836-E14A-3A03-8BF5-9AF6AC1ABFB1}"/>
            </a:ext>
          </a:extLst>
        </xdr:cNvPr>
        <xdr:cNvSpPr txBox="1"/>
      </xdr:nvSpPr>
      <xdr:spPr>
        <a:xfrm>
          <a:off x="9239250" y="81643"/>
          <a:ext cx="1008741" cy="4082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800"/>
            </a:lnSpc>
          </a:pPr>
          <a:r>
            <a:rPr kumimoji="1" lang="ja-JP" altLang="en-US" sz="2400"/>
            <a:t>様式１２</a:t>
          </a:r>
        </a:p>
      </xdr:txBody>
    </xdr:sp>
    <xdr:clientData/>
  </xdr:twoCellAnchor>
  <xdr:twoCellAnchor>
    <xdr:from>
      <xdr:col>12</xdr:col>
      <xdr:colOff>142875</xdr:colOff>
      <xdr:row>1</xdr:row>
      <xdr:rowOff>38100</xdr:rowOff>
    </xdr:from>
    <xdr:to>
      <xdr:col>17</xdr:col>
      <xdr:colOff>123825</xdr:colOff>
      <xdr:row>7</xdr:row>
      <xdr:rowOff>219075</xdr:rowOff>
    </xdr:to>
    <xdr:grpSp>
      <xdr:nvGrpSpPr>
        <xdr:cNvPr id="3166" name="グループ化 4">
          <a:extLst>
            <a:ext uri="{FF2B5EF4-FFF2-40B4-BE49-F238E27FC236}">
              <a16:creationId xmlns:a16="http://schemas.microsoft.com/office/drawing/2014/main" id="{A4FBCDF9-1018-7215-8627-519F94CDF2D2}"/>
            </a:ext>
          </a:extLst>
        </xdr:cNvPr>
        <xdr:cNvGrpSpPr>
          <a:grpSpLocks/>
        </xdr:cNvGrpSpPr>
      </xdr:nvGrpSpPr>
      <xdr:grpSpPr bwMode="auto">
        <a:xfrm>
          <a:off x="11268075" y="238125"/>
          <a:ext cx="3409950" cy="1828800"/>
          <a:chOff x="12863286" y="235857"/>
          <a:chExt cx="3419928" cy="1805214"/>
        </a:xfrm>
      </xdr:grpSpPr>
      <xdr:sp macro="" textlink="">
        <xdr:nvSpPr>
          <xdr:cNvPr id="3167" name="角丸四角形吹き出し 2">
            <a:extLst>
              <a:ext uri="{FF2B5EF4-FFF2-40B4-BE49-F238E27FC236}">
                <a16:creationId xmlns:a16="http://schemas.microsoft.com/office/drawing/2014/main" id="{7B772CCA-ABA1-B6FD-416F-90AE6E5BAC5D}"/>
              </a:ext>
            </a:extLst>
          </xdr:cNvPr>
          <xdr:cNvSpPr>
            <a:spLocks noChangeArrowheads="1"/>
          </xdr:cNvSpPr>
        </xdr:nvSpPr>
        <xdr:spPr bwMode="auto">
          <a:xfrm>
            <a:off x="12863286" y="235857"/>
            <a:ext cx="3419928" cy="1805214"/>
          </a:xfrm>
          <a:prstGeom prst="wedgeRoundRectCallout">
            <a:avLst>
              <a:gd name="adj1" fmla="val -70398"/>
              <a:gd name="adj2" fmla="val -10009"/>
              <a:gd name="adj3" fmla="val 16667"/>
            </a:avLst>
          </a:prstGeom>
          <a:solidFill>
            <a:srgbClr val="FFFFFF"/>
          </a:solidFill>
          <a:ln w="38100" algn="ctr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03D702D-AB44-8586-3ACE-A8C27B4CD01F}"/>
              </a:ext>
            </a:extLst>
          </xdr:cNvPr>
          <xdr:cNvSpPr txBox="1"/>
        </xdr:nvSpPr>
        <xdr:spPr>
          <a:xfrm>
            <a:off x="13006579" y="395694"/>
            <a:ext cx="3200212" cy="153255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2000"/>
              </a:lnSpc>
            </a:pPr>
            <a:r>
              <a:rPr kumimoji="1" lang="ja-JP" altLang="en-US" sz="1600"/>
              <a:t>トップダウンリスト（データの入力規則）を利用した項目です。</a:t>
            </a:r>
            <a:endParaRPr kumimoji="1" lang="en-US" altLang="ja-JP" sz="1600"/>
          </a:p>
          <a:p>
            <a:pPr>
              <a:lnSpc>
                <a:spcPts val="1900"/>
              </a:lnSpc>
            </a:pPr>
            <a:r>
              <a:rPr kumimoji="1" lang="ja-JP" altLang="en-US" sz="1600"/>
              <a:t>マス目にカーソルを合わせリストを表示し項目を選択、もしくは正しい名称を入力して下さい。</a:t>
            </a:r>
          </a:p>
        </xdr:txBody>
      </xdr:sp>
    </xdr:grpSp>
    <xdr:clientData/>
  </xdr:twoCellAnchor>
  <xdr:twoCellAnchor>
    <xdr:from>
      <xdr:col>12</xdr:col>
      <xdr:colOff>0</xdr:colOff>
      <xdr:row>8</xdr:row>
      <xdr:rowOff>85725</xdr:rowOff>
    </xdr:from>
    <xdr:to>
      <xdr:col>18</xdr:col>
      <xdr:colOff>38100</xdr:colOff>
      <xdr:row>12</xdr:row>
      <xdr:rowOff>276225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6BC5FF9-28CD-9EB5-F270-DF09C43FD07E}"/>
            </a:ext>
          </a:extLst>
        </xdr:cNvPr>
        <xdr:cNvSpPr/>
      </xdr:nvSpPr>
      <xdr:spPr bwMode="auto">
        <a:xfrm>
          <a:off x="11125200" y="2314575"/>
          <a:ext cx="4152900" cy="2628900"/>
        </a:xfrm>
        <a:prstGeom prst="roundRect">
          <a:avLst/>
        </a:prstGeom>
        <a:ln w="3810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600"/>
            <a:t>演習</a:t>
          </a:r>
          <a:r>
            <a:rPr kumimoji="1" lang="en-US" altLang="ja-JP" sz="1600"/>
            <a:t>Ⅰ</a:t>
          </a:r>
          <a:r>
            <a:rPr kumimoji="1" lang="ja-JP" altLang="en-US" sz="1600"/>
            <a:t>の記録は、本用紙は使用せず以下より「演習履修証明書」をダウンロードして作成してください。</a:t>
          </a:r>
          <a:endParaRPr kumimoji="1" lang="en-US" altLang="ja-JP" sz="1600"/>
        </a:p>
        <a:p>
          <a:pPr algn="l"/>
          <a:r>
            <a:rPr kumimoji="1" lang="en-US" altLang="ja-JP" sz="1600"/>
            <a:t>https://neal.gr.jp/download/neal_ensyuurisyuusyoumeisyo.docx</a:t>
          </a:r>
          <a:endParaRPr kumimoji="1" lang="ja-JP" altLang="en-US" sz="1600"/>
        </a:p>
      </xdr:txBody>
    </xdr:sp>
    <xdr:clientData/>
  </xdr:twoCellAnchor>
  <xdr:twoCellAnchor>
    <xdr:from>
      <xdr:col>12</xdr:col>
      <xdr:colOff>47625</xdr:colOff>
      <xdr:row>12</xdr:row>
      <xdr:rowOff>504825</xdr:rowOff>
    </xdr:from>
    <xdr:to>
      <xdr:col>18</xdr:col>
      <xdr:colOff>85725</xdr:colOff>
      <xdr:row>16</xdr:row>
      <xdr:rowOff>276225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D35C954B-213D-45D2-9459-6A4EEA51E105}"/>
            </a:ext>
          </a:extLst>
        </xdr:cNvPr>
        <xdr:cNvSpPr/>
      </xdr:nvSpPr>
      <xdr:spPr bwMode="auto">
        <a:xfrm>
          <a:off x="11172825" y="5172075"/>
          <a:ext cx="4152900" cy="2628900"/>
        </a:xfrm>
        <a:prstGeom prst="roundRect">
          <a:avLst/>
        </a:prstGeom>
        <a:ln w="3810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600"/>
            <a:t>演習</a:t>
          </a:r>
          <a:r>
            <a:rPr kumimoji="1" lang="en-US" altLang="ja-JP" sz="1600"/>
            <a:t>Ⅱ</a:t>
          </a:r>
          <a:r>
            <a:rPr kumimoji="1" lang="ja-JP" altLang="en-US" sz="1600"/>
            <a:t>、</a:t>
          </a:r>
          <a:r>
            <a:rPr kumimoji="1" lang="en-US" altLang="ja-JP" sz="1600"/>
            <a:t>Ⅲ</a:t>
          </a:r>
          <a:r>
            <a:rPr kumimoji="1" lang="ja-JP" altLang="en-US" sz="1600"/>
            <a:t>の履修は、本用紙のほか以下より「演習記録用紙」をダウンロードして作成してください。</a:t>
          </a:r>
          <a:endParaRPr kumimoji="1" lang="en-US" altLang="ja-JP" sz="1600"/>
        </a:p>
        <a:p>
          <a:pPr algn="l"/>
          <a:r>
            <a:rPr kumimoji="1" lang="en-US" altLang="ja-JP" sz="1600"/>
            <a:t>https://neal.gr.jp/download/neal_ojt_document.docx</a:t>
          </a:r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showZeros="0" tabSelected="1" view="pageBreakPreview" zoomScaleNormal="100" zoomScaleSheetLayoutView="100" workbookViewId="0">
      <selection activeCell="G16" sqref="G16:H16"/>
    </sheetView>
  </sheetViews>
  <sheetFormatPr defaultRowHeight="14.25"/>
  <cols>
    <col min="1" max="1" width="5.25" style="3" bestFit="1" customWidth="1"/>
    <col min="2" max="2" width="9.25" style="3" customWidth="1"/>
    <col min="3" max="3" width="16" style="3" customWidth="1"/>
    <col min="4" max="4" width="11" style="37" customWidth="1"/>
    <col min="5" max="5" width="6.375" style="4" bestFit="1" customWidth="1"/>
    <col min="6" max="6" width="33.625" style="4" customWidth="1"/>
    <col min="7" max="7" width="12.5" style="4" customWidth="1"/>
    <col min="8" max="8" width="12.875" style="4" customWidth="1"/>
    <col min="9" max="9" width="15.625" style="4" customWidth="1"/>
    <col min="10" max="10" width="10.125" style="4" customWidth="1"/>
    <col min="11" max="11" width="4.375" style="4" customWidth="1"/>
    <col min="12" max="16384" width="9" style="4"/>
  </cols>
  <sheetData>
    <row r="1" spans="1:11" s="1" customFormat="1" ht="15.95" customHeight="1">
      <c r="D1" s="36"/>
      <c r="E1" s="2"/>
    </row>
    <row r="2" spans="1:11" ht="17.25">
      <c r="A2" s="51" t="s">
        <v>8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26.25" customHeight="1">
      <c r="A3" s="52" t="s">
        <v>9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9.75" customHeight="1" thickBot="1">
      <c r="G4" s="8"/>
      <c r="H4" s="8"/>
    </row>
    <row r="5" spans="1:11" ht="33" customHeight="1" thickBot="1">
      <c r="B5" s="46" t="s">
        <v>78</v>
      </c>
      <c r="C5" s="46"/>
      <c r="D5" s="59"/>
      <c r="E5" s="60"/>
      <c r="F5" s="61"/>
      <c r="G5" s="46" t="s">
        <v>10</v>
      </c>
      <c r="H5" s="56"/>
      <c r="I5" s="78"/>
      <c r="J5" s="53"/>
      <c r="K5" s="79"/>
    </row>
    <row r="6" spans="1:11" ht="33" customHeight="1">
      <c r="B6" s="58" t="s">
        <v>89</v>
      </c>
      <c r="C6" s="58"/>
      <c r="D6" s="62"/>
      <c r="E6" s="63"/>
      <c r="F6" s="64"/>
      <c r="G6" s="46" t="s">
        <v>0</v>
      </c>
      <c r="H6" s="46"/>
      <c r="I6" s="54"/>
      <c r="J6" s="54"/>
      <c r="K6" s="55"/>
    </row>
    <row r="7" spans="1:11" ht="10.5" customHeight="1"/>
    <row r="8" spans="1:11" ht="30" customHeight="1">
      <c r="A8" s="7" t="s">
        <v>1</v>
      </c>
      <c r="B8" s="57" t="s">
        <v>7</v>
      </c>
      <c r="C8" s="57"/>
      <c r="D8" s="57"/>
      <c r="E8" s="7" t="s">
        <v>2</v>
      </c>
      <c r="F8" s="7" t="s">
        <v>6</v>
      </c>
      <c r="G8" s="66" t="s">
        <v>3</v>
      </c>
      <c r="H8" s="67"/>
      <c r="I8" s="7" t="s">
        <v>4</v>
      </c>
      <c r="J8" s="72" t="s">
        <v>93</v>
      </c>
      <c r="K8" s="73"/>
    </row>
    <row r="9" spans="1:11" ht="23.25" customHeight="1">
      <c r="A9" s="7" t="s">
        <v>5</v>
      </c>
      <c r="B9" s="40" t="s">
        <v>84</v>
      </c>
      <c r="C9" s="65" t="s">
        <v>90</v>
      </c>
      <c r="D9" s="65"/>
      <c r="E9" s="5">
        <v>1.5</v>
      </c>
      <c r="F9" s="5" t="s">
        <v>75</v>
      </c>
      <c r="G9" s="68" t="s">
        <v>76</v>
      </c>
      <c r="H9" s="69"/>
      <c r="I9" s="6">
        <v>41193</v>
      </c>
      <c r="J9" s="74"/>
      <c r="K9" s="75"/>
    </row>
    <row r="10" spans="1:11" ht="56.45" customHeight="1">
      <c r="A10" s="7" t="str">
        <f>IF(I5="","",VLOOKUP(I5,項目数,2,FALSE))</f>
        <v/>
      </c>
      <c r="B10" s="45" t="str">
        <f>IF(I5="","",VLOOKUP(I5,カリキュラム名,2,FALSE))</f>
        <v/>
      </c>
      <c r="C10" s="50" t="str">
        <f>IF(I5="","",VLOOKUP(I5,題目,2,FALSE))</f>
        <v/>
      </c>
      <c r="D10" s="50"/>
      <c r="E10" s="43" t="str">
        <f>IF(I5="","",VLOOKUP(I5,時間数,2,FALSE))</f>
        <v/>
      </c>
      <c r="F10" s="39"/>
      <c r="G10" s="70"/>
      <c r="H10" s="71"/>
      <c r="I10" s="39"/>
      <c r="J10" s="42"/>
      <c r="K10" s="44" t="s">
        <v>92</v>
      </c>
    </row>
    <row r="11" spans="1:11" ht="56.45" customHeight="1">
      <c r="A11" s="7" t="str">
        <f>IF(I5="","",VLOOKUP(I5,項目数,3,FALSE))</f>
        <v/>
      </c>
      <c r="B11" s="45" t="str">
        <f>IF(I5="","",VLOOKUP(I5,カリキュラム名,3,FALSE))</f>
        <v/>
      </c>
      <c r="C11" s="50" t="str">
        <f>IF(I5="","",VLOOKUP(I5,題目,3,FALSE))</f>
        <v/>
      </c>
      <c r="D11" s="50"/>
      <c r="E11" s="43" t="str">
        <f>IF(I5="","",VLOOKUP(I5,時間数,3,FALSE))</f>
        <v/>
      </c>
      <c r="F11" s="39"/>
      <c r="G11" s="70"/>
      <c r="H11" s="71"/>
      <c r="I11" s="39"/>
      <c r="J11" s="42"/>
      <c r="K11" s="44" t="s">
        <v>92</v>
      </c>
    </row>
    <row r="12" spans="1:11" ht="56.45" customHeight="1">
      <c r="A12" s="7" t="str">
        <f>IF(I5="","",VLOOKUP(I5,項目数,4,FALSE))</f>
        <v/>
      </c>
      <c r="B12" s="45" t="str">
        <f>IF(I5="","",VLOOKUP(I5,カリキュラム名,4,FALSE))</f>
        <v/>
      </c>
      <c r="C12" s="50" t="str">
        <f>IF(I5="","",VLOOKUP(I5,題目,4,FALSE))</f>
        <v/>
      </c>
      <c r="D12" s="50"/>
      <c r="E12" s="43" t="str">
        <f>IF(I5="","",VLOOKUP(I5,時間数,4,FALSE))</f>
        <v/>
      </c>
      <c r="F12" s="39"/>
      <c r="G12" s="70"/>
      <c r="H12" s="71"/>
      <c r="I12" s="39"/>
      <c r="J12" s="42"/>
      <c r="K12" s="44" t="s">
        <v>92</v>
      </c>
    </row>
    <row r="13" spans="1:11" ht="56.45" customHeight="1">
      <c r="A13" s="7" t="str">
        <f>IF(I5="","",VLOOKUP(I5,項目数,5,FALSE))</f>
        <v/>
      </c>
      <c r="B13" s="45" t="str">
        <f>IF(I5="","",VLOOKUP(I5,カリキュラム名,5,FALSE))</f>
        <v/>
      </c>
      <c r="C13" s="50" t="str">
        <f>IF(I5="","",VLOOKUP(I5,題目,5,FALSE))</f>
        <v/>
      </c>
      <c r="D13" s="50"/>
      <c r="E13" s="43" t="str">
        <f>IF(I5="","",VLOOKUP(I5,時間数,5,FALSE))</f>
        <v/>
      </c>
      <c r="F13" s="39"/>
      <c r="G13" s="70"/>
      <c r="H13" s="71"/>
      <c r="I13" s="39"/>
      <c r="J13" s="42"/>
      <c r="K13" s="44" t="s">
        <v>92</v>
      </c>
    </row>
    <row r="14" spans="1:11" ht="56.45" customHeight="1">
      <c r="A14" s="7" t="str">
        <f>IF(I5="","",VLOOKUP(I5,項目数,6,FALSE))</f>
        <v/>
      </c>
      <c r="B14" s="45" t="str">
        <f>IF(I5="","",VLOOKUP(I5,カリキュラム名,6,FALSE))</f>
        <v/>
      </c>
      <c r="C14" s="50" t="str">
        <f>IF(I5="","",VLOOKUP(I5,題目,6,FALSE))</f>
        <v/>
      </c>
      <c r="D14" s="50"/>
      <c r="E14" s="43" t="str">
        <f>IF(I5="","",VLOOKUP(I5,時間数,6,FALSE))</f>
        <v/>
      </c>
      <c r="F14" s="39"/>
      <c r="G14" s="70"/>
      <c r="H14" s="71"/>
      <c r="I14" s="39"/>
      <c r="J14" s="42"/>
      <c r="K14" s="44" t="s">
        <v>92</v>
      </c>
    </row>
    <row r="15" spans="1:11" ht="56.45" customHeight="1">
      <c r="A15" s="7" t="str">
        <f>IF(I5="","",VLOOKUP(I5,項目数,7,FALSE))</f>
        <v/>
      </c>
      <c r="B15" s="45" t="str">
        <f>IF(I5="","",VLOOKUP(I5,カリキュラム名,7,FALSE))</f>
        <v/>
      </c>
      <c r="C15" s="50" t="str">
        <f>IF(I5="","",VLOOKUP(I5,題目,7,FALSE))</f>
        <v/>
      </c>
      <c r="D15" s="50"/>
      <c r="E15" s="43" t="str">
        <f>IF(I5="","",VLOOKUP(I5,時間数,7,FALSE))</f>
        <v/>
      </c>
      <c r="F15" s="39"/>
      <c r="G15" s="70"/>
      <c r="H15" s="71"/>
      <c r="I15" s="39"/>
      <c r="J15" s="42"/>
      <c r="K15" s="44" t="s">
        <v>92</v>
      </c>
    </row>
    <row r="16" spans="1:11" ht="56.45" customHeight="1">
      <c r="A16" s="7" t="str">
        <f>IF(I5="","",VLOOKUP(I5,項目数,8,FALSE))</f>
        <v/>
      </c>
      <c r="B16" s="45" t="str">
        <f>IF(I5="","",VLOOKUP(I5,カリキュラム名,8,FALSE))</f>
        <v/>
      </c>
      <c r="C16" s="50" t="str">
        <f>IF(I5="","",VLOOKUP(I5,題目,8,FALSE))</f>
        <v/>
      </c>
      <c r="D16" s="50"/>
      <c r="E16" s="43" t="str">
        <f>IF(I5="","",VLOOKUP(I5,時間数,8,FALSE))</f>
        <v/>
      </c>
      <c r="F16" s="39"/>
      <c r="G16" s="70"/>
      <c r="H16" s="71"/>
      <c r="I16" s="39"/>
      <c r="J16" s="42"/>
      <c r="K16" s="44" t="s">
        <v>92</v>
      </c>
    </row>
    <row r="17" spans="1:19" ht="56.45" customHeight="1">
      <c r="A17" s="7" t="str">
        <f>IF(I5="","",VLOOKUP(I5,項目数,9,FALSE))</f>
        <v/>
      </c>
      <c r="B17" s="45" t="str">
        <f>IF(I5="","",VLOOKUP(I5,カリキュラム名,9,FALSE))</f>
        <v/>
      </c>
      <c r="C17" s="50" t="str">
        <f>IF(I5="","",VLOOKUP(I5,題目,9,FALSE))</f>
        <v/>
      </c>
      <c r="D17" s="50"/>
      <c r="E17" s="43" t="str">
        <f>IF(I5="","",VLOOKUP(I5,時間数,9,FALSE))</f>
        <v/>
      </c>
      <c r="F17" s="39"/>
      <c r="G17" s="70"/>
      <c r="H17" s="71"/>
      <c r="I17" s="39"/>
      <c r="J17" s="42"/>
      <c r="K17" s="44" t="s">
        <v>92</v>
      </c>
    </row>
    <row r="18" spans="1:19" ht="56.45" customHeight="1">
      <c r="A18" s="7" t="str">
        <f>IF(I5="","",VLOOKUP(I5,項目数,10,FALSE))</f>
        <v/>
      </c>
      <c r="B18" s="45" t="str">
        <f>IF(I5="","",VLOOKUP(I5,カリキュラム名,10,FALSE))</f>
        <v/>
      </c>
      <c r="C18" s="50" t="str">
        <f>IF(I5="","",VLOOKUP(I5,題目,10,FALSE))</f>
        <v/>
      </c>
      <c r="D18" s="50"/>
      <c r="E18" s="43" t="str">
        <f>IF(I5="","",VLOOKUP(I5,時間数,10,FALSE))</f>
        <v/>
      </c>
      <c r="F18" s="39"/>
      <c r="G18" s="70"/>
      <c r="H18" s="71"/>
      <c r="I18" s="39"/>
      <c r="J18" s="42"/>
      <c r="K18" s="44" t="s">
        <v>92</v>
      </c>
    </row>
    <row r="19" spans="1:19" ht="56.45" customHeight="1">
      <c r="A19" s="7" t="str">
        <f>IF(I5="","",VLOOKUP(I5,項目数,11,FALSE))</f>
        <v/>
      </c>
      <c r="B19" s="45" t="str">
        <f>IF(I5="","",VLOOKUP(I5,カリキュラム名,11,FALSE))</f>
        <v/>
      </c>
      <c r="C19" s="50" t="str">
        <f>IF(I5="","",VLOOKUP(I5,題目,11,FALSE))</f>
        <v/>
      </c>
      <c r="D19" s="50"/>
      <c r="E19" s="43" t="str">
        <f>IF(I5="","",VLOOKUP(I5,時間数,11,FALSE))</f>
        <v/>
      </c>
      <c r="F19" s="39"/>
      <c r="G19" s="70"/>
      <c r="H19" s="71"/>
      <c r="I19" s="39"/>
      <c r="J19" s="42"/>
      <c r="K19" s="44" t="s">
        <v>92</v>
      </c>
    </row>
    <row r="20" spans="1:19" ht="56.45" customHeight="1">
      <c r="A20" s="7" t="str">
        <f>IF(I5="","",VLOOKUP(I5,項目数,12,FALSE))</f>
        <v/>
      </c>
      <c r="B20" s="45" t="str">
        <f>IF(I5="","",VLOOKUP(I5,カリキュラム名,12,FALSE))</f>
        <v/>
      </c>
      <c r="C20" s="50" t="str">
        <f>IF(I5="","",VLOOKUP(I5,題目,12,FALSE))</f>
        <v/>
      </c>
      <c r="D20" s="50"/>
      <c r="E20" s="43" t="str">
        <f>IF(I5="","",VLOOKUP(I5,時間数,12,FALSE))</f>
        <v/>
      </c>
      <c r="F20" s="39"/>
      <c r="G20" s="70"/>
      <c r="H20" s="71"/>
      <c r="I20" s="39"/>
      <c r="J20" s="42"/>
      <c r="K20" s="44" t="s">
        <v>92</v>
      </c>
    </row>
    <row r="21" spans="1:19" ht="56.45" customHeight="1">
      <c r="A21" s="7" t="str">
        <f>IF(I5="","",VLOOKUP(I5,項目数,13,FALSE))</f>
        <v/>
      </c>
      <c r="B21" s="45" t="str">
        <f>IF(I5="","",VLOOKUP(I5,カリキュラム名,13,FALSE))</f>
        <v/>
      </c>
      <c r="C21" s="50" t="str">
        <f>IF(I5="","",VLOOKUP(I5,題目,13,FALSE))</f>
        <v/>
      </c>
      <c r="D21" s="50"/>
      <c r="E21" s="43" t="str">
        <f>IF(I5="","",VLOOKUP(I5,時間数,13,FALSE))</f>
        <v/>
      </c>
      <c r="F21" s="39"/>
      <c r="G21" s="70"/>
      <c r="H21" s="71"/>
      <c r="I21" s="39"/>
      <c r="J21" s="42"/>
      <c r="K21" s="44" t="s">
        <v>92</v>
      </c>
    </row>
    <row r="22" spans="1:19" ht="56.45" customHeight="1">
      <c r="A22" s="7" t="str">
        <f>IF(I5="","",VLOOKUP(I5,項目数,14,FALSE))</f>
        <v/>
      </c>
      <c r="B22" s="45" t="str">
        <f>IF(I5="","",VLOOKUP(I5,カリキュラム名,14,FALSE))</f>
        <v/>
      </c>
      <c r="C22" s="50" t="str">
        <f>IF(I5="","",VLOOKUP(I5,題目,14,FALSE))</f>
        <v/>
      </c>
      <c r="D22" s="50"/>
      <c r="E22" s="43" t="str">
        <f>IF(I5="","",VLOOKUP(I5,時間数,14,FALSE))</f>
        <v/>
      </c>
      <c r="F22" s="39"/>
      <c r="G22" s="70"/>
      <c r="H22" s="71"/>
      <c r="I22" s="39"/>
      <c r="J22" s="42"/>
      <c r="K22" s="44" t="str">
        <f t="shared" ref="K22:K27" si="0">IF(B22="―","","㊞")</f>
        <v>㊞</v>
      </c>
    </row>
    <row r="23" spans="1:19" ht="56.45" customHeight="1">
      <c r="A23" s="7" t="str">
        <f>IF(I5="","",VLOOKUP(I5,項目数,15,FALSE))</f>
        <v/>
      </c>
      <c r="B23" s="45" t="str">
        <f>IF(I5="","",VLOOKUP(I5,カリキュラム名,15,FALSE))</f>
        <v/>
      </c>
      <c r="C23" s="50" t="str">
        <f>IF(I5="","",VLOOKUP(I5,題目,15,FALSE))</f>
        <v/>
      </c>
      <c r="D23" s="50"/>
      <c r="E23" s="43" t="str">
        <f>IF(I5="","",VLOOKUP(I5,時間数,15,FALSE))</f>
        <v/>
      </c>
      <c r="F23" s="39"/>
      <c r="G23" s="70"/>
      <c r="H23" s="71"/>
      <c r="I23" s="39"/>
      <c r="J23" s="42"/>
      <c r="K23" s="44" t="str">
        <f t="shared" si="0"/>
        <v>㊞</v>
      </c>
    </row>
    <row r="24" spans="1:19" ht="56.45" customHeight="1">
      <c r="A24" s="7" t="str">
        <f>IF(I5="","",VLOOKUP(I5,項目数,16,FALSE))</f>
        <v/>
      </c>
      <c r="B24" s="45" t="str">
        <f>IF(I5="","",VLOOKUP(I5,カリキュラム名,16,FALSE))</f>
        <v/>
      </c>
      <c r="C24" s="50" t="str">
        <f>IF(I5="","",VLOOKUP(I5,題目,16,FALSE))</f>
        <v/>
      </c>
      <c r="D24" s="50"/>
      <c r="E24" s="43" t="str">
        <f>IF(I5="","",VLOOKUP(I5,時間数,16,FALSE))</f>
        <v/>
      </c>
      <c r="F24" s="39"/>
      <c r="G24" s="70"/>
      <c r="H24" s="71"/>
      <c r="I24" s="39"/>
      <c r="J24" s="42"/>
      <c r="K24" s="44" t="str">
        <f t="shared" si="0"/>
        <v>㊞</v>
      </c>
    </row>
    <row r="25" spans="1:19" ht="56.45" customHeight="1">
      <c r="A25" s="7" t="str">
        <f>IF(I5="","",VLOOKUP(I5,項目数,17,FALSE))</f>
        <v/>
      </c>
      <c r="B25" s="45" t="str">
        <f>IF(I5="","",VLOOKUP(I5,カリキュラム名,17,FALSE))</f>
        <v/>
      </c>
      <c r="C25" s="50" t="str">
        <f>IF(I5="","",VLOOKUP(I5,題目,17,FALSE))</f>
        <v/>
      </c>
      <c r="D25" s="50"/>
      <c r="E25" s="43" t="str">
        <f>IF(I5="","",VLOOKUP(I5,時間数,17,FALSE))</f>
        <v/>
      </c>
      <c r="F25" s="39"/>
      <c r="G25" s="70"/>
      <c r="H25" s="71"/>
      <c r="I25" s="39"/>
      <c r="J25" s="42"/>
      <c r="K25" s="44" t="str">
        <f t="shared" si="0"/>
        <v>㊞</v>
      </c>
    </row>
    <row r="26" spans="1:19" ht="56.45" customHeight="1">
      <c r="A26" s="7" t="str">
        <f>IF(I5="","",VLOOKUP(I5,項目数,18,FALSE))</f>
        <v/>
      </c>
      <c r="B26" s="45" t="str">
        <f>IF(I5="","",VLOOKUP(I5,カリキュラム名,18,FALSE))</f>
        <v/>
      </c>
      <c r="C26" s="50" t="str">
        <f>IF(I5="","",VLOOKUP(I5,題目,18,FALSE))</f>
        <v/>
      </c>
      <c r="D26" s="50"/>
      <c r="E26" s="43" t="str">
        <f>IF(I5="","",VLOOKUP(I5,時間数,18,FALSE))</f>
        <v/>
      </c>
      <c r="F26" s="39"/>
      <c r="G26" s="70"/>
      <c r="H26" s="71"/>
      <c r="I26" s="39"/>
      <c r="J26" s="42"/>
      <c r="K26" s="44" t="str">
        <f t="shared" si="0"/>
        <v>㊞</v>
      </c>
      <c r="M26" s="41"/>
      <c r="N26"/>
      <c r="O26"/>
      <c r="P26"/>
      <c r="Q26"/>
      <c r="R26"/>
      <c r="S26"/>
    </row>
    <row r="27" spans="1:19" ht="56.45" customHeight="1">
      <c r="A27" s="7" t="str">
        <f>IF(I5="","",VLOOKUP(I5,項目数,19,FALSE))</f>
        <v/>
      </c>
      <c r="B27" s="45" t="str">
        <f>IF(I5="","",VLOOKUP(I5,カリキュラム名,19,FALSE))</f>
        <v/>
      </c>
      <c r="C27" s="50" t="str">
        <f>IF(I5="","",VLOOKUP(I5,題目,19,FALSE))</f>
        <v/>
      </c>
      <c r="D27" s="50"/>
      <c r="E27" s="43" t="str">
        <f>IF(I5="","",VLOOKUP(I5,時間数,19,FALSE))</f>
        <v/>
      </c>
      <c r="F27" s="39"/>
      <c r="G27" s="70"/>
      <c r="H27" s="71"/>
      <c r="I27" s="39"/>
      <c r="J27" s="42"/>
      <c r="K27" s="44" t="str">
        <f t="shared" si="0"/>
        <v>㊞</v>
      </c>
    </row>
    <row r="28" spans="1:19">
      <c r="A28" s="47" t="s">
        <v>91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1:19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</row>
  </sheetData>
  <sheetProtection sheet="1" selectLockedCells="1"/>
  <mergeCells count="53">
    <mergeCell ref="J8:K8"/>
    <mergeCell ref="J9:K9"/>
    <mergeCell ref="G19:H19"/>
    <mergeCell ref="G26:H26"/>
    <mergeCell ref="G27:H27"/>
    <mergeCell ref="G20:H20"/>
    <mergeCell ref="G21:H21"/>
    <mergeCell ref="G22:H22"/>
    <mergeCell ref="G23:H23"/>
    <mergeCell ref="G24:H24"/>
    <mergeCell ref="G25:H25"/>
    <mergeCell ref="G13:H13"/>
    <mergeCell ref="G14:H14"/>
    <mergeCell ref="G15:H15"/>
    <mergeCell ref="G16:H16"/>
    <mergeCell ref="G17:H17"/>
    <mergeCell ref="G18:H18"/>
    <mergeCell ref="G8:H8"/>
    <mergeCell ref="G9:H9"/>
    <mergeCell ref="G10:H10"/>
    <mergeCell ref="G11:H11"/>
    <mergeCell ref="G12:H12"/>
    <mergeCell ref="C14:D14"/>
    <mergeCell ref="C13:D13"/>
    <mergeCell ref="C12:D12"/>
    <mergeCell ref="C11:D11"/>
    <mergeCell ref="B5:C5"/>
    <mergeCell ref="B8:D8"/>
    <mergeCell ref="B6:C6"/>
    <mergeCell ref="D5:F5"/>
    <mergeCell ref="D6:F6"/>
    <mergeCell ref="C9:D9"/>
    <mergeCell ref="A2:K2"/>
    <mergeCell ref="A3:K3"/>
    <mergeCell ref="I5:K5"/>
    <mergeCell ref="I6:K6"/>
    <mergeCell ref="G5:H5"/>
    <mergeCell ref="G6:H6"/>
    <mergeCell ref="A28:K29"/>
    <mergeCell ref="C10:D10"/>
    <mergeCell ref="C22:D22"/>
    <mergeCell ref="C27:D27"/>
    <mergeCell ref="C26:D26"/>
    <mergeCell ref="C15:D15"/>
    <mergeCell ref="C17:D17"/>
    <mergeCell ref="C16:D16"/>
    <mergeCell ref="C20:D20"/>
    <mergeCell ref="C25:D25"/>
    <mergeCell ref="C24:D24"/>
    <mergeCell ref="C23:D23"/>
    <mergeCell ref="C18:D18"/>
    <mergeCell ref="C21:D21"/>
    <mergeCell ref="C19:D19"/>
  </mergeCells>
  <phoneticPr fontId="1"/>
  <dataValidations count="1">
    <dataValidation type="list" allowBlank="1" showInputMessage="1" showErrorMessage="1" sqref="I5:K5" xr:uid="{00000000-0002-0000-0000-000000000000}">
      <formula1>"演習Ⅱ,演習Ⅲ"</formula1>
    </dataValidation>
  </dataValidation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"/>
  <sheetViews>
    <sheetView workbookViewId="0">
      <selection activeCell="C22" sqref="C22"/>
    </sheetView>
  </sheetViews>
  <sheetFormatPr defaultColWidth="8.625" defaultRowHeight="12"/>
  <cols>
    <col min="1" max="1" width="8.625" style="25"/>
    <col min="2" max="2" width="10.375" style="25" customWidth="1"/>
    <col min="3" max="16384" width="8.625" style="25"/>
  </cols>
  <sheetData>
    <row r="1" spans="1:19">
      <c r="A1" s="23" t="s">
        <v>79</v>
      </c>
      <c r="B1" s="23"/>
      <c r="C1" s="23"/>
      <c r="D1" s="23"/>
      <c r="E1" s="23"/>
      <c r="F1" s="23"/>
      <c r="G1" s="23"/>
      <c r="H1" s="23"/>
      <c r="I1" s="23"/>
      <c r="J1" s="24"/>
    </row>
    <row r="2" spans="1:19">
      <c r="A2" s="26" t="s">
        <v>73</v>
      </c>
      <c r="B2" s="30">
        <v>1</v>
      </c>
      <c r="C2" s="30">
        <v>2</v>
      </c>
      <c r="D2" s="31">
        <v>3</v>
      </c>
      <c r="E2" s="31">
        <v>4</v>
      </c>
      <c r="F2" s="32">
        <v>5</v>
      </c>
      <c r="G2" s="32">
        <v>6</v>
      </c>
      <c r="H2" s="33">
        <v>7</v>
      </c>
      <c r="I2" s="33">
        <v>8</v>
      </c>
      <c r="J2" s="33">
        <v>9</v>
      </c>
      <c r="K2" s="34">
        <v>10</v>
      </c>
      <c r="L2" s="34">
        <v>11</v>
      </c>
      <c r="M2" s="34">
        <v>12</v>
      </c>
      <c r="N2" s="34">
        <v>13</v>
      </c>
      <c r="O2" s="34">
        <v>14</v>
      </c>
      <c r="P2" s="35">
        <v>15</v>
      </c>
      <c r="Q2" s="35">
        <v>16</v>
      </c>
      <c r="R2" s="35">
        <v>17</v>
      </c>
      <c r="S2" s="35">
        <v>18</v>
      </c>
    </row>
    <row r="3" spans="1:19">
      <c r="A3" s="26" t="s">
        <v>74</v>
      </c>
      <c r="B3" s="30">
        <v>1</v>
      </c>
      <c r="C3" s="30">
        <v>2</v>
      </c>
      <c r="D3" s="31">
        <v>3</v>
      </c>
      <c r="E3" s="31">
        <v>4</v>
      </c>
      <c r="F3" s="31">
        <v>5</v>
      </c>
      <c r="G3" s="32">
        <v>6</v>
      </c>
      <c r="H3" s="32">
        <v>7</v>
      </c>
      <c r="I3" s="34">
        <v>8</v>
      </c>
      <c r="J3" s="34">
        <v>9</v>
      </c>
      <c r="K3" s="35">
        <v>10</v>
      </c>
      <c r="L3" s="35">
        <v>11</v>
      </c>
      <c r="M3" s="35">
        <v>12</v>
      </c>
      <c r="N3" s="35">
        <v>13</v>
      </c>
      <c r="O3" s="35">
        <v>14</v>
      </c>
      <c r="P3" s="35">
        <v>15</v>
      </c>
      <c r="Q3" s="38" t="s">
        <v>77</v>
      </c>
      <c r="R3" s="38" t="s">
        <v>77</v>
      </c>
      <c r="S3" s="38" t="s">
        <v>77</v>
      </c>
    </row>
    <row r="4" spans="1:19">
      <c r="A4" s="23" t="s">
        <v>11</v>
      </c>
      <c r="B4" s="23"/>
      <c r="C4" s="23"/>
      <c r="D4" s="23"/>
      <c r="E4" s="23"/>
      <c r="F4" s="23"/>
      <c r="G4" s="23"/>
      <c r="H4" s="23"/>
      <c r="I4" s="23"/>
      <c r="J4" s="24"/>
    </row>
    <row r="5" spans="1:19">
      <c r="A5" s="26" t="s">
        <v>73</v>
      </c>
      <c r="B5" s="30">
        <v>1.5</v>
      </c>
      <c r="C5" s="30">
        <v>1.5</v>
      </c>
      <c r="D5" s="31">
        <v>1.5</v>
      </c>
      <c r="E5" s="31">
        <v>1.5</v>
      </c>
      <c r="F5" s="32">
        <v>1.5</v>
      </c>
      <c r="G5" s="32">
        <v>1.5</v>
      </c>
      <c r="H5" s="33">
        <v>1.5</v>
      </c>
      <c r="I5" s="33">
        <v>1.5</v>
      </c>
      <c r="J5" s="33">
        <v>1.5</v>
      </c>
      <c r="K5" s="34">
        <v>1.5</v>
      </c>
      <c r="L5" s="34">
        <v>1.5</v>
      </c>
      <c r="M5" s="34">
        <v>1.5</v>
      </c>
      <c r="N5" s="34">
        <v>1.5</v>
      </c>
      <c r="O5" s="34">
        <v>1.5</v>
      </c>
      <c r="P5" s="35">
        <v>1.5</v>
      </c>
      <c r="Q5" s="35">
        <v>1.5</v>
      </c>
      <c r="R5" s="35">
        <v>1.5</v>
      </c>
      <c r="S5" s="35">
        <v>1.5</v>
      </c>
    </row>
    <row r="6" spans="1:19">
      <c r="A6" s="26" t="s">
        <v>74</v>
      </c>
      <c r="B6" s="30">
        <v>1.5</v>
      </c>
      <c r="C6" s="30">
        <v>1.5</v>
      </c>
      <c r="D6" s="31">
        <v>1.5</v>
      </c>
      <c r="E6" s="31">
        <v>1.5</v>
      </c>
      <c r="F6" s="31">
        <v>1.5</v>
      </c>
      <c r="G6" s="32">
        <v>1.5</v>
      </c>
      <c r="H6" s="32">
        <v>1.5</v>
      </c>
      <c r="I6" s="34">
        <v>1.5</v>
      </c>
      <c r="J6" s="34">
        <v>1.5</v>
      </c>
      <c r="K6" s="35">
        <v>1.5</v>
      </c>
      <c r="L6" s="35">
        <v>1.5</v>
      </c>
      <c r="M6" s="35">
        <v>1.5</v>
      </c>
      <c r="N6" s="35">
        <v>1.5</v>
      </c>
      <c r="O6" s="35">
        <v>1.5</v>
      </c>
      <c r="P6" s="35">
        <v>1.5</v>
      </c>
      <c r="Q6" s="38" t="s">
        <v>77</v>
      </c>
      <c r="R6" s="38" t="s">
        <v>77</v>
      </c>
      <c r="S6" s="38" t="s">
        <v>77</v>
      </c>
    </row>
    <row r="7" spans="1:19">
      <c r="A7" s="23" t="s">
        <v>12</v>
      </c>
      <c r="B7" s="23"/>
      <c r="C7" s="23"/>
      <c r="D7" s="23"/>
      <c r="E7" s="23"/>
      <c r="F7" s="23"/>
      <c r="G7" s="23"/>
      <c r="H7" s="23"/>
      <c r="I7" s="23"/>
      <c r="J7" s="23"/>
    </row>
    <row r="8" spans="1:19">
      <c r="A8" s="26" t="s">
        <v>73</v>
      </c>
      <c r="B8" s="30" t="s">
        <v>40</v>
      </c>
      <c r="C8" s="30" t="s">
        <v>41</v>
      </c>
      <c r="D8" s="31" t="s">
        <v>42</v>
      </c>
      <c r="E8" s="31" t="s">
        <v>43</v>
      </c>
      <c r="F8" s="32" t="s">
        <v>44</v>
      </c>
      <c r="G8" s="32" t="s">
        <v>45</v>
      </c>
      <c r="H8" s="33" t="s">
        <v>46</v>
      </c>
      <c r="I8" s="33" t="s">
        <v>47</v>
      </c>
      <c r="J8" s="33" t="s">
        <v>48</v>
      </c>
      <c r="K8" s="34" t="s">
        <v>49</v>
      </c>
      <c r="L8" s="34" t="s">
        <v>50</v>
      </c>
      <c r="M8" s="34" t="s">
        <v>51</v>
      </c>
      <c r="N8" s="34" t="s">
        <v>52</v>
      </c>
      <c r="O8" s="34" t="s">
        <v>53</v>
      </c>
      <c r="P8" s="35" t="s">
        <v>54</v>
      </c>
      <c r="Q8" s="35" t="s">
        <v>55</v>
      </c>
      <c r="R8" s="35" t="s">
        <v>56</v>
      </c>
      <c r="S8" s="35" t="s">
        <v>57</v>
      </c>
    </row>
    <row r="9" spans="1:19">
      <c r="A9" s="26" t="s">
        <v>74</v>
      </c>
      <c r="B9" s="30" t="s">
        <v>58</v>
      </c>
      <c r="C9" s="30" t="s">
        <v>59</v>
      </c>
      <c r="D9" s="31" t="s">
        <v>60</v>
      </c>
      <c r="E9" s="31" t="s">
        <v>61</v>
      </c>
      <c r="F9" s="31" t="s">
        <v>62</v>
      </c>
      <c r="G9" s="32" t="s">
        <v>63</v>
      </c>
      <c r="H9" s="32" t="s">
        <v>64</v>
      </c>
      <c r="I9" s="34" t="s">
        <v>65</v>
      </c>
      <c r="J9" s="34" t="s">
        <v>66</v>
      </c>
      <c r="K9" s="35" t="s">
        <v>67</v>
      </c>
      <c r="L9" s="35" t="s">
        <v>68</v>
      </c>
      <c r="M9" s="35" t="s">
        <v>69</v>
      </c>
      <c r="N9" s="35" t="s">
        <v>70</v>
      </c>
      <c r="O9" s="35" t="s">
        <v>71</v>
      </c>
      <c r="P9" s="35" t="s">
        <v>72</v>
      </c>
      <c r="Q9" s="38" t="s">
        <v>77</v>
      </c>
      <c r="R9" s="38" t="s">
        <v>77</v>
      </c>
      <c r="S9" s="38" t="s">
        <v>77</v>
      </c>
    </row>
    <row r="10" spans="1:19">
      <c r="A10" s="23" t="s">
        <v>80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9">
      <c r="A11" s="26" t="s">
        <v>73</v>
      </c>
      <c r="B11" s="30" t="s">
        <v>84</v>
      </c>
      <c r="C11" s="30" t="s">
        <v>84</v>
      </c>
      <c r="D11" s="31" t="s">
        <v>14</v>
      </c>
      <c r="E11" s="31" t="s">
        <v>14</v>
      </c>
      <c r="F11" s="32" t="s">
        <v>85</v>
      </c>
      <c r="G11" s="32" t="s">
        <v>85</v>
      </c>
      <c r="H11" s="33" t="s">
        <v>86</v>
      </c>
      <c r="I11" s="33" t="s">
        <v>86</v>
      </c>
      <c r="J11" s="33" t="s">
        <v>86</v>
      </c>
      <c r="K11" s="34" t="s">
        <v>87</v>
      </c>
      <c r="L11" s="34" t="s">
        <v>87</v>
      </c>
      <c r="M11" s="34" t="s">
        <v>87</v>
      </c>
      <c r="N11" s="34" t="s">
        <v>87</v>
      </c>
      <c r="O11" s="34" t="s">
        <v>87</v>
      </c>
      <c r="P11" s="35" t="s">
        <v>88</v>
      </c>
      <c r="Q11" s="35" t="s">
        <v>88</v>
      </c>
      <c r="R11" s="35" t="s">
        <v>88</v>
      </c>
      <c r="S11" s="35" t="s">
        <v>88</v>
      </c>
    </row>
    <row r="12" spans="1:19">
      <c r="A12" s="26" t="s">
        <v>74</v>
      </c>
      <c r="B12" s="30" t="s">
        <v>84</v>
      </c>
      <c r="C12" s="30" t="s">
        <v>84</v>
      </c>
      <c r="D12" s="31" t="s">
        <v>14</v>
      </c>
      <c r="E12" s="31" t="s">
        <v>14</v>
      </c>
      <c r="F12" s="31" t="s">
        <v>14</v>
      </c>
      <c r="G12" s="32" t="s">
        <v>85</v>
      </c>
      <c r="H12" s="32" t="s">
        <v>85</v>
      </c>
      <c r="I12" s="34" t="s">
        <v>87</v>
      </c>
      <c r="J12" s="34" t="s">
        <v>87</v>
      </c>
      <c r="K12" s="35" t="s">
        <v>88</v>
      </c>
      <c r="L12" s="35" t="s">
        <v>88</v>
      </c>
      <c r="M12" s="35" t="s">
        <v>88</v>
      </c>
      <c r="N12" s="35" t="s">
        <v>88</v>
      </c>
      <c r="O12" s="35" t="s">
        <v>88</v>
      </c>
      <c r="P12" s="35" t="s">
        <v>88</v>
      </c>
      <c r="Q12" s="38" t="s">
        <v>77</v>
      </c>
      <c r="R12" s="38" t="s">
        <v>77</v>
      </c>
      <c r="S12" s="38" t="s">
        <v>77</v>
      </c>
    </row>
    <row r="17" spans="1:7">
      <c r="B17" s="76" t="s">
        <v>20</v>
      </c>
      <c r="C17" s="77"/>
      <c r="D17" s="76" t="s">
        <v>21</v>
      </c>
      <c r="E17" s="77"/>
      <c r="F17" s="76" t="s">
        <v>22</v>
      </c>
      <c r="G17" s="77"/>
    </row>
    <row r="18" spans="1:7">
      <c r="B18" s="10" t="s">
        <v>23</v>
      </c>
      <c r="C18" s="10" t="s">
        <v>2</v>
      </c>
      <c r="D18" s="10" t="s">
        <v>23</v>
      </c>
      <c r="E18" s="10" t="s">
        <v>2</v>
      </c>
      <c r="F18" s="10" t="s">
        <v>23</v>
      </c>
      <c r="G18" s="10" t="s">
        <v>2</v>
      </c>
    </row>
    <row r="19" spans="1:7">
      <c r="A19" s="27" t="s">
        <v>13</v>
      </c>
      <c r="B19" s="20"/>
      <c r="C19" s="10"/>
      <c r="D19" s="10"/>
      <c r="E19" s="10"/>
      <c r="F19" s="10"/>
      <c r="G19" s="10"/>
    </row>
    <row r="20" spans="1:7" ht="36">
      <c r="A20" s="28" t="s">
        <v>15</v>
      </c>
      <c r="B20" s="9"/>
      <c r="C20" s="10"/>
      <c r="D20" s="11"/>
      <c r="E20" s="11"/>
      <c r="F20" s="9"/>
      <c r="G20" s="10"/>
    </row>
    <row r="21" spans="1:7" ht="36">
      <c r="A21" s="29" t="s">
        <v>16</v>
      </c>
      <c r="B21" s="12"/>
      <c r="C21" s="10"/>
      <c r="D21" s="9"/>
      <c r="E21" s="10"/>
      <c r="F21" s="9"/>
      <c r="G21" s="10"/>
    </row>
    <row r="22" spans="1:7" ht="108">
      <c r="A22" s="29" t="s">
        <v>17</v>
      </c>
      <c r="B22" s="13" t="s">
        <v>24</v>
      </c>
      <c r="C22" s="14">
        <v>3</v>
      </c>
      <c r="D22" s="13" t="s">
        <v>25</v>
      </c>
      <c r="E22" s="14">
        <v>3</v>
      </c>
      <c r="F22" s="13" t="s">
        <v>26</v>
      </c>
      <c r="G22" s="14">
        <v>3</v>
      </c>
    </row>
    <row r="23" spans="1:7" ht="120">
      <c r="A23" s="29" t="s">
        <v>18</v>
      </c>
      <c r="B23" s="13" t="s">
        <v>27</v>
      </c>
      <c r="C23" s="14">
        <v>3</v>
      </c>
      <c r="D23" s="13" t="s">
        <v>28</v>
      </c>
      <c r="E23" s="14">
        <v>3</v>
      </c>
      <c r="F23" s="13" t="s">
        <v>29</v>
      </c>
      <c r="G23" s="14">
        <v>4.5</v>
      </c>
    </row>
    <row r="24" spans="1:7" ht="60">
      <c r="A24" s="29" t="s">
        <v>19</v>
      </c>
      <c r="B24" s="13" t="s">
        <v>30</v>
      </c>
      <c r="C24" s="14">
        <v>3</v>
      </c>
      <c r="D24" s="13" t="s">
        <v>31</v>
      </c>
      <c r="E24" s="14">
        <v>3</v>
      </c>
      <c r="F24" s="13" t="s">
        <v>32</v>
      </c>
      <c r="G24" s="14">
        <v>3</v>
      </c>
    </row>
    <row r="25" spans="1:7" ht="84">
      <c r="A25" s="29" t="s">
        <v>81</v>
      </c>
      <c r="B25" s="13" t="s">
        <v>33</v>
      </c>
      <c r="C25" s="14">
        <v>6</v>
      </c>
      <c r="D25" s="13" t="s">
        <v>34</v>
      </c>
      <c r="E25" s="14">
        <v>4.5</v>
      </c>
      <c r="F25" s="15"/>
      <c r="G25" s="16"/>
    </row>
    <row r="26" spans="1:7" ht="72">
      <c r="A26" s="29" t="s">
        <v>82</v>
      </c>
      <c r="B26" s="13" t="s">
        <v>35</v>
      </c>
      <c r="C26" s="14">
        <v>3</v>
      </c>
      <c r="D26" s="13" t="s">
        <v>36</v>
      </c>
      <c r="E26" s="14">
        <v>7.5</v>
      </c>
      <c r="F26" s="9" t="s">
        <v>37</v>
      </c>
      <c r="G26" s="10">
        <v>3</v>
      </c>
    </row>
    <row r="27" spans="1:7" ht="180">
      <c r="A27" s="29" t="s">
        <v>83</v>
      </c>
      <c r="B27" s="17"/>
      <c r="C27" s="18"/>
      <c r="D27" s="13" t="s">
        <v>38</v>
      </c>
      <c r="E27" s="14">
        <v>6</v>
      </c>
      <c r="F27" s="13" t="s">
        <v>39</v>
      </c>
      <c r="G27" s="14">
        <v>9</v>
      </c>
    </row>
    <row r="28" spans="1:7">
      <c r="B28" s="9"/>
      <c r="C28" s="10"/>
      <c r="D28" s="9"/>
      <c r="E28" s="10"/>
      <c r="F28" s="9"/>
      <c r="G28" s="10"/>
    </row>
    <row r="29" spans="1:7">
      <c r="B29" s="9"/>
      <c r="C29" s="10">
        <v>18</v>
      </c>
      <c r="D29" s="9"/>
      <c r="E29" s="10">
        <v>27</v>
      </c>
      <c r="F29" s="9"/>
      <c r="G29" s="19">
        <v>22.5</v>
      </c>
    </row>
    <row r="30" spans="1:7">
      <c r="B30" s="21"/>
      <c r="C30" s="22"/>
      <c r="D30" s="21"/>
      <c r="E30" s="22"/>
      <c r="F30" s="21"/>
      <c r="G30" s="22"/>
    </row>
  </sheetData>
  <sheetProtection sheet="1" objects="1" scenarios="1" selectLockedCells="1" selectUnlockedCells="1"/>
  <mergeCells count="3">
    <mergeCell ref="B17:C17"/>
    <mergeCell ref="D17:E17"/>
    <mergeCell ref="F17:G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履修表（演習用） </vt:lpstr>
      <vt:lpstr>編集禁止</vt:lpstr>
      <vt:lpstr>'履修表（演習用） '!Print_Area</vt:lpstr>
      <vt:lpstr>カリキュラム名</vt:lpstr>
      <vt:lpstr>項目数</vt:lpstr>
      <vt:lpstr>時間数</vt:lpstr>
      <vt:lpstr>題目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土屋文乃</dc:creator>
  <cp:lastModifiedBy>PC1</cp:lastModifiedBy>
  <cp:lastPrinted>2014-06-27T02:22:49Z</cp:lastPrinted>
  <dcterms:created xsi:type="dcterms:W3CDTF">2003-08-22T01:21:05Z</dcterms:created>
  <dcterms:modified xsi:type="dcterms:W3CDTF">2022-07-22T05:03:48Z</dcterms:modified>
</cp:coreProperties>
</file>