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 date1904="1"/>
  <mc:AlternateContent xmlns:mc="http://schemas.openxmlformats.org/markup-compatibility/2006">
    <mc:Choice Requires="x15">
      <x15ac:absPath xmlns:x15ac="http://schemas.microsoft.com/office/spreadsheetml/2010/11/ac" url="\\192.168.1.98\Shared\全国体験活動指導者認定制度(NEAL)\各種様式\"/>
    </mc:Choice>
  </mc:AlternateContent>
  <xr:revisionPtr revIDLastSave="0" documentId="8_{B1D4B84D-4FBF-4FFE-B5DB-F39C3F585577}" xr6:coauthVersionLast="47" xr6:coauthVersionMax="47" xr10:uidLastSave="{00000000-0000-0000-0000-000000000000}"/>
  <bookViews>
    <workbookView xWindow="-120" yWindow="-120" windowWidth="29040" windowHeight="15840" tabRatio="677"/>
  </bookViews>
  <sheets>
    <sheet name="履修表（概論用） " sheetId="75" r:id="rId1"/>
    <sheet name="編集禁止" sheetId="74" state="hidden" r:id="rId2"/>
  </sheets>
  <definedNames>
    <definedName name="_xlnm.Print_Area" localSheetId="0">'履修表（概論用） '!$A$1:$K$28</definedName>
    <definedName name="カリキュラム名">編集禁止!$A$20:$T$24</definedName>
    <definedName name="概論カリキュラム名">編集禁止!$A$20:$T$24</definedName>
    <definedName name="概論項目数">編集禁止!$A$2:$T$5</definedName>
    <definedName name="概論時間数">編集禁止!$A$8:$T$12</definedName>
    <definedName name="概論題目">編集禁止!$A$14:$T$18</definedName>
    <definedName name="項目数">編集禁止!$A$2:$T$6</definedName>
    <definedName name="時間数">編集禁止!$A$8:$T$11</definedName>
    <definedName name="題目">編集禁止!$A$14:$T$17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8" i="75" l="1"/>
  <c r="E27" i="75"/>
  <c r="E26" i="75"/>
  <c r="E25" i="75"/>
  <c r="E24" i="75"/>
  <c r="E23" i="75"/>
  <c r="E22" i="75"/>
  <c r="E21" i="75"/>
  <c r="E20" i="75"/>
  <c r="E19" i="75"/>
  <c r="E18" i="75"/>
  <c r="E17" i="75"/>
  <c r="E16" i="75"/>
  <c r="E15" i="75"/>
  <c r="E14" i="75"/>
  <c r="E13" i="75"/>
  <c r="E12" i="75"/>
  <c r="E11" i="75"/>
  <c r="C27" i="75"/>
  <c r="C26" i="75"/>
  <c r="C25" i="75"/>
  <c r="C24" i="75"/>
  <c r="C23" i="75"/>
  <c r="C22" i="75"/>
  <c r="C21" i="75"/>
  <c r="C20" i="75"/>
  <c r="C19" i="75"/>
  <c r="C18" i="75"/>
  <c r="C17" i="75"/>
  <c r="C16" i="75"/>
  <c r="C15" i="75"/>
  <c r="C14" i="75"/>
  <c r="C13" i="75"/>
  <c r="C12" i="75"/>
  <c r="C11" i="75"/>
  <c r="B27" i="75"/>
  <c r="K27" i="75" s="1"/>
  <c r="B26" i="75"/>
  <c r="K26" i="75" s="1"/>
  <c r="B25" i="75"/>
  <c r="K25" i="75" s="1"/>
  <c r="B24" i="75"/>
  <c r="K24" i="75"/>
  <c r="B23" i="75"/>
  <c r="K23" i="75" s="1"/>
  <c r="B22" i="75"/>
  <c r="K22" i="75" s="1"/>
  <c r="B21" i="75"/>
  <c r="K21" i="75" s="1"/>
  <c r="B20" i="75"/>
  <c r="K20" i="75" s="1"/>
  <c r="B19" i="75"/>
  <c r="K19" i="75" s="1"/>
  <c r="B18" i="75"/>
  <c r="K18" i="75" s="1"/>
  <c r="B17" i="75"/>
  <c r="K17" i="75" s="1"/>
  <c r="B16" i="75"/>
  <c r="K16" i="75" s="1"/>
  <c r="B15" i="75"/>
  <c r="K15" i="75" s="1"/>
  <c r="B14" i="75"/>
  <c r="K14" i="75" s="1"/>
  <c r="B13" i="75"/>
  <c r="K13" i="75" s="1"/>
  <c r="B12" i="75"/>
  <c r="K12" i="75" s="1"/>
  <c r="B11" i="75"/>
  <c r="E10" i="75"/>
  <c r="C10" i="75"/>
  <c r="B10" i="75"/>
  <c r="E28" i="75"/>
  <c r="B28" i="75"/>
  <c r="K28" i="75" s="1"/>
  <c r="C28" i="75"/>
  <c r="A27" i="75"/>
  <c r="A26" i="75"/>
  <c r="A25" i="75"/>
  <c r="A24" i="75"/>
  <c r="A23" i="75"/>
  <c r="A22" i="75"/>
  <c r="A21" i="75"/>
  <c r="A20" i="75"/>
  <c r="A19" i="75"/>
  <c r="A18" i="75"/>
  <c r="A17" i="75"/>
  <c r="A16" i="75"/>
  <c r="A15" i="75"/>
  <c r="A14" i="75"/>
  <c r="A13" i="75"/>
  <c r="A12" i="75"/>
  <c r="A11" i="75"/>
  <c r="A10" i="75"/>
</calcChain>
</file>

<file path=xl/sharedStrings.xml><?xml version="1.0" encoding="utf-8"?>
<sst xmlns="http://schemas.openxmlformats.org/spreadsheetml/2006/main" count="302" uniqueCount="124">
  <si>
    <t>生　年　月　日</t>
    <rPh sb="0" eb="1">
      <t>ショウ</t>
    </rPh>
    <rPh sb="2" eb="3">
      <t>ネン</t>
    </rPh>
    <rPh sb="4" eb="5">
      <t>ガツ</t>
    </rPh>
    <rPh sb="6" eb="7">
      <t>ニチ</t>
    </rPh>
    <phoneticPr fontId="4"/>
  </si>
  <si>
    <t>No.</t>
    <phoneticPr fontId="4"/>
  </si>
  <si>
    <t>時間</t>
    <rPh sb="0" eb="2">
      <t>ジカン</t>
    </rPh>
    <phoneticPr fontId="4"/>
  </si>
  <si>
    <t>講師</t>
    <rPh sb="0" eb="2">
      <t>コウシ</t>
    </rPh>
    <phoneticPr fontId="4"/>
  </si>
  <si>
    <t>受講年月日</t>
    <rPh sb="0" eb="2">
      <t>ジュコウ</t>
    </rPh>
    <rPh sb="2" eb="5">
      <t>ネンガッピ</t>
    </rPh>
    <phoneticPr fontId="4"/>
  </si>
  <si>
    <t>例</t>
    <rPh sb="0" eb="1">
      <t>レイ</t>
    </rPh>
    <phoneticPr fontId="4"/>
  </si>
  <si>
    <t>実施団体名</t>
    <rPh sb="0" eb="2">
      <t>ジッシ</t>
    </rPh>
    <rPh sb="2" eb="4">
      <t>ダンタイ</t>
    </rPh>
    <rPh sb="4" eb="5">
      <t>メイ</t>
    </rPh>
    <phoneticPr fontId="4"/>
  </si>
  <si>
    <t>科目</t>
    <rPh sb="0" eb="2">
      <t>カモク</t>
    </rPh>
    <phoneticPr fontId="4"/>
  </si>
  <si>
    <t>全国体験活動指導者認定委員会</t>
    <rPh sb="0" eb="2">
      <t>ゼンコク</t>
    </rPh>
    <rPh sb="2" eb="4">
      <t>タイケン</t>
    </rPh>
    <rPh sb="4" eb="6">
      <t>カツドウ</t>
    </rPh>
    <rPh sb="6" eb="8">
      <t>シドウ</t>
    </rPh>
    <rPh sb="8" eb="9">
      <t>シャ</t>
    </rPh>
    <rPh sb="9" eb="11">
      <t>ニンテイ</t>
    </rPh>
    <rPh sb="11" eb="14">
      <t>イインカイ</t>
    </rPh>
    <phoneticPr fontId="4"/>
  </si>
  <si>
    <t>種　　　　　類</t>
    <rPh sb="0" eb="1">
      <t>タネ</t>
    </rPh>
    <rPh sb="6" eb="7">
      <t>ルイ</t>
    </rPh>
    <phoneticPr fontId="2"/>
  </si>
  <si>
    <t>時間数</t>
    <rPh sb="0" eb="3">
      <t>ジカンスウ</t>
    </rPh>
    <phoneticPr fontId="4"/>
  </si>
  <si>
    <t>題名</t>
    <rPh sb="0" eb="2">
      <t>ダイメイ</t>
    </rPh>
    <phoneticPr fontId="4"/>
  </si>
  <si>
    <t>ニール自然学校</t>
    <phoneticPr fontId="4"/>
  </si>
  <si>
    <t>自然太郎</t>
    <rPh sb="0" eb="2">
      <t>シゼン</t>
    </rPh>
    <rPh sb="2" eb="4">
      <t>タロウ</t>
    </rPh>
    <phoneticPr fontId="4"/>
  </si>
  <si>
    <t>―</t>
    <phoneticPr fontId="2"/>
  </si>
  <si>
    <t>氏　　　　　名</t>
    <rPh sb="0" eb="1">
      <t>シ</t>
    </rPh>
    <rPh sb="6" eb="7">
      <t>メイ</t>
    </rPh>
    <phoneticPr fontId="4"/>
  </si>
  <si>
    <t>項目数</t>
    <rPh sb="0" eb="3">
      <t>コウモクスウ</t>
    </rPh>
    <phoneticPr fontId="4"/>
  </si>
  <si>
    <t>カリキュラム名</t>
    <rPh sb="6" eb="7">
      <t>メイ</t>
    </rPh>
    <phoneticPr fontId="4"/>
  </si>
  <si>
    <t>自然体験活動の技術</t>
    <phoneticPr fontId="2"/>
  </si>
  <si>
    <t>自然体験活動の安全管理</t>
    <phoneticPr fontId="2"/>
  </si>
  <si>
    <t>特質</t>
    <phoneticPr fontId="2"/>
  </si>
  <si>
    <t>技術</t>
    <phoneticPr fontId="2"/>
  </si>
  <si>
    <t>安全管理</t>
    <phoneticPr fontId="2"/>
  </si>
  <si>
    <t>企画・運営</t>
    <phoneticPr fontId="2"/>
  </si>
  <si>
    <t>住　　　　　所</t>
    <rPh sb="0" eb="1">
      <t>ジュウ</t>
    </rPh>
    <rPh sb="6" eb="7">
      <t>ショ</t>
    </rPh>
    <phoneticPr fontId="4"/>
  </si>
  <si>
    <t>地域との連携の実際</t>
    <rPh sb="0" eb="2">
      <t>チイキ</t>
    </rPh>
    <phoneticPr fontId="2"/>
  </si>
  <si>
    <t>概　論　Ⅰ</t>
    <rPh sb="0" eb="1">
      <t>オオムネ</t>
    </rPh>
    <rPh sb="2" eb="3">
      <t>ロン</t>
    </rPh>
    <phoneticPr fontId="1"/>
  </si>
  <si>
    <t>主な内容</t>
    <rPh sb="0" eb="1">
      <t>オモ</t>
    </rPh>
    <rPh sb="2" eb="4">
      <t>ナイヨウ</t>
    </rPh>
    <phoneticPr fontId="1"/>
  </si>
  <si>
    <t>時間</t>
    <rPh sb="0" eb="2">
      <t>ジカン</t>
    </rPh>
    <phoneticPr fontId="1"/>
  </si>
  <si>
    <t>・青少年教育における体験活動の意義</t>
    <rPh sb="1" eb="4">
      <t>セイショウネン</t>
    </rPh>
    <rPh sb="4" eb="6">
      <t>キョウイク</t>
    </rPh>
    <rPh sb="10" eb="12">
      <t>タイケン</t>
    </rPh>
    <rPh sb="12" eb="14">
      <t>カツドウ</t>
    </rPh>
    <rPh sb="15" eb="17">
      <t>イギ</t>
    </rPh>
    <phoneticPr fontId="1"/>
  </si>
  <si>
    <t>・地域の自然体験活動の特色
・自然体験活動の意義と課題</t>
    <rPh sb="1" eb="3">
      <t>チイキ</t>
    </rPh>
    <rPh sb="4" eb="6">
      <t>シゼン</t>
    </rPh>
    <rPh sb="6" eb="8">
      <t>タイケン</t>
    </rPh>
    <rPh sb="11" eb="13">
      <t>トクショク</t>
    </rPh>
    <phoneticPr fontId="1"/>
  </si>
  <si>
    <t>・様々な自然体験活動の体験(1)(2)
・自然体験活動の基本的な技術
・自然体験活動の構成</t>
    <rPh sb="1" eb="3">
      <t>サマザマ</t>
    </rPh>
    <rPh sb="4" eb="6">
      <t>シゼン</t>
    </rPh>
    <rPh sb="6" eb="8">
      <t>タイケン</t>
    </rPh>
    <rPh sb="8" eb="10">
      <t>カツドウ</t>
    </rPh>
    <rPh sb="11" eb="13">
      <t>タイケン</t>
    </rPh>
    <rPh sb="28" eb="30">
      <t>キホン</t>
    </rPh>
    <rPh sb="29" eb="30">
      <t>ホン</t>
    </rPh>
    <rPh sb="30" eb="31">
      <t>テキ</t>
    </rPh>
    <rPh sb="32" eb="34">
      <t>ギジュツ</t>
    </rPh>
    <rPh sb="36" eb="38">
      <t>シゼン</t>
    </rPh>
    <rPh sb="38" eb="40">
      <t>タイケン</t>
    </rPh>
    <rPh sb="40" eb="42">
      <t>カツドウ</t>
    </rPh>
    <rPh sb="43" eb="45">
      <t>コウセイ</t>
    </rPh>
    <phoneticPr fontId="1"/>
  </si>
  <si>
    <t>・自然体験活動における基本的な安全管理
・応急処置</t>
    <rPh sb="1" eb="3">
      <t>シゼン</t>
    </rPh>
    <rPh sb="3" eb="5">
      <t>タイケン</t>
    </rPh>
    <rPh sb="5" eb="7">
      <t>カツドウ</t>
    </rPh>
    <rPh sb="11" eb="14">
      <t>キホンテキ</t>
    </rPh>
    <rPh sb="15" eb="17">
      <t>アンゼン</t>
    </rPh>
    <rPh sb="17" eb="19">
      <t>カンリ</t>
    </rPh>
    <rPh sb="21" eb="23">
      <t>オウキュウ</t>
    </rPh>
    <rPh sb="23" eb="25">
      <t>ショチ</t>
    </rPh>
    <phoneticPr fontId="1"/>
  </si>
  <si>
    <t>・認定試験</t>
    <rPh sb="1" eb="3">
      <t>ニンテイ</t>
    </rPh>
    <rPh sb="3" eb="5">
      <t>シケン</t>
    </rPh>
    <phoneticPr fontId="1"/>
  </si>
  <si>
    <t>概　論　Ⅱ</t>
    <rPh sb="0" eb="1">
      <t>オオムネ</t>
    </rPh>
    <rPh sb="2" eb="3">
      <t>ロン</t>
    </rPh>
    <phoneticPr fontId="1"/>
  </si>
  <si>
    <t>・学校教育における体験活動の意義</t>
    <rPh sb="1" eb="3">
      <t>ガッコウ</t>
    </rPh>
    <rPh sb="3" eb="5">
      <t>キョウイク</t>
    </rPh>
    <rPh sb="9" eb="11">
      <t>タイケン</t>
    </rPh>
    <rPh sb="11" eb="13">
      <t>カツドウ</t>
    </rPh>
    <rPh sb="14" eb="16">
      <t>イギ</t>
    </rPh>
    <phoneticPr fontId="1"/>
  </si>
  <si>
    <t>・地域の自然環境、文化、歴史、産業</t>
    <rPh sb="1" eb="3">
      <t>チイキ</t>
    </rPh>
    <rPh sb="4" eb="6">
      <t>シゼン</t>
    </rPh>
    <rPh sb="6" eb="8">
      <t>カンキョウ</t>
    </rPh>
    <rPh sb="9" eb="11">
      <t>ブンカ</t>
    </rPh>
    <rPh sb="12" eb="14">
      <t>レキシ</t>
    </rPh>
    <rPh sb="15" eb="17">
      <t>サンギョウ</t>
    </rPh>
    <phoneticPr fontId="1"/>
  </si>
  <si>
    <r>
      <t>・対象者への配慮と対応方法
・特別な配慮を要する対象者の理解と対応</t>
    </r>
    <r>
      <rPr>
        <sz val="14"/>
        <color indexed="10"/>
        <rFont val="ＭＳ Ｐ明朝"/>
        <family val="1"/>
        <charset val="128"/>
      </rPr>
      <t/>
    </r>
    <rPh sb="1" eb="4">
      <t>タイショウシャ</t>
    </rPh>
    <rPh sb="6" eb="8">
      <t>ハイリョ</t>
    </rPh>
    <rPh sb="9" eb="11">
      <t>タイオウ</t>
    </rPh>
    <rPh sb="11" eb="13">
      <t>ホウホウ</t>
    </rPh>
    <rPh sb="15" eb="17">
      <t>トクベツ</t>
    </rPh>
    <rPh sb="18" eb="20">
      <t>ハイリョ</t>
    </rPh>
    <rPh sb="21" eb="22">
      <t>ヨウ</t>
    </rPh>
    <rPh sb="24" eb="26">
      <t>タイショウ</t>
    </rPh>
    <rPh sb="26" eb="27">
      <t>シャ</t>
    </rPh>
    <rPh sb="28" eb="30">
      <t>リカイ</t>
    </rPh>
    <rPh sb="31" eb="33">
      <t>タイオウ</t>
    </rPh>
    <phoneticPr fontId="1"/>
  </si>
  <si>
    <t>・自然体験活動の指導方法 
・自然体験活動の指導技術</t>
    <rPh sb="8" eb="10">
      <t>シドウ</t>
    </rPh>
    <rPh sb="10" eb="12">
      <t>ホウホウ</t>
    </rPh>
    <rPh sb="15" eb="17">
      <t>シゼン</t>
    </rPh>
    <rPh sb="17" eb="19">
      <t>タイケン</t>
    </rPh>
    <rPh sb="19" eb="21">
      <t>カツドウ</t>
    </rPh>
    <rPh sb="22" eb="24">
      <t>シドウ</t>
    </rPh>
    <rPh sb="24" eb="26">
      <t>ギジュツ</t>
    </rPh>
    <phoneticPr fontId="1"/>
  </si>
  <si>
    <t>・自然体験活動の専門的な技術の体験
・自然体験活動の専門的な技術の理解</t>
    <rPh sb="1" eb="3">
      <t>シゼン</t>
    </rPh>
    <rPh sb="3" eb="5">
      <t>タイケン</t>
    </rPh>
    <rPh sb="5" eb="7">
      <t>カツドウ</t>
    </rPh>
    <rPh sb="8" eb="10">
      <t>センモン</t>
    </rPh>
    <rPh sb="10" eb="11">
      <t>テキ</t>
    </rPh>
    <rPh sb="12" eb="14">
      <t>ギジュツ</t>
    </rPh>
    <rPh sb="15" eb="17">
      <t>タイケン</t>
    </rPh>
    <rPh sb="19" eb="21">
      <t>シゼン</t>
    </rPh>
    <rPh sb="21" eb="23">
      <t>タイケン</t>
    </rPh>
    <rPh sb="23" eb="25">
      <t>カツドウ</t>
    </rPh>
    <rPh sb="26" eb="28">
      <t>センモン</t>
    </rPh>
    <rPh sb="28" eb="29">
      <t>テキ</t>
    </rPh>
    <rPh sb="30" eb="32">
      <t>ギジュツ</t>
    </rPh>
    <rPh sb="33" eb="35">
      <t>リカイ</t>
    </rPh>
    <phoneticPr fontId="1"/>
  </si>
  <si>
    <t>・安全管理の意義と方法
・活動場所とプログラムにおける安全管理</t>
    <rPh sb="1" eb="3">
      <t>アンゼン</t>
    </rPh>
    <rPh sb="3" eb="5">
      <t>カンリ</t>
    </rPh>
    <rPh sb="6" eb="8">
      <t>イギ</t>
    </rPh>
    <rPh sb="9" eb="11">
      <t>ホウホウ</t>
    </rPh>
    <rPh sb="13" eb="15">
      <t>カツドウ</t>
    </rPh>
    <rPh sb="15" eb="17">
      <t>バショ</t>
    </rPh>
    <rPh sb="27" eb="29">
      <t>アンゼン</t>
    </rPh>
    <rPh sb="29" eb="31">
      <t>カンリ</t>
    </rPh>
    <phoneticPr fontId="1"/>
  </si>
  <si>
    <t>・自然体験活動におけるプログラムの企画(1)(2)(3)
・自然体験活動におけるプログラムの運営・評価</t>
    <rPh sb="1" eb="3">
      <t>シゼン</t>
    </rPh>
    <rPh sb="3" eb="5">
      <t>タイケン</t>
    </rPh>
    <rPh sb="5" eb="7">
      <t>カツドウ</t>
    </rPh>
    <rPh sb="17" eb="19">
      <t>キカク</t>
    </rPh>
    <rPh sb="30" eb="32">
      <t>シゼン</t>
    </rPh>
    <rPh sb="32" eb="34">
      <t>タイケン</t>
    </rPh>
    <rPh sb="34" eb="36">
      <t>カツドウ</t>
    </rPh>
    <rPh sb="46" eb="48">
      <t>ウンエイ</t>
    </rPh>
    <rPh sb="49" eb="51">
      <t>ヒョウカ</t>
    </rPh>
    <phoneticPr fontId="1"/>
  </si>
  <si>
    <t>概　論　Ⅲ</t>
    <rPh sb="0" eb="1">
      <t>オオムネ</t>
    </rPh>
    <rPh sb="2" eb="3">
      <t>ロン</t>
    </rPh>
    <phoneticPr fontId="1"/>
  </si>
  <si>
    <t>・コーディネーターにかかわる仕組みと役割</t>
    <rPh sb="14" eb="16">
      <t>シク</t>
    </rPh>
    <rPh sb="18" eb="20">
      <t>ヤクワリ</t>
    </rPh>
    <phoneticPr fontId="1"/>
  </si>
  <si>
    <t>・青少年期を支える体験活動の理解</t>
    <rPh sb="1" eb="4">
      <t>セイショウネン</t>
    </rPh>
    <rPh sb="4" eb="5">
      <t>キ</t>
    </rPh>
    <rPh sb="6" eb="7">
      <t>ササ</t>
    </rPh>
    <rPh sb="9" eb="11">
      <t>タイケン</t>
    </rPh>
    <rPh sb="11" eb="13">
      <t>カツドウ</t>
    </rPh>
    <rPh sb="14" eb="16">
      <t>リカイ</t>
    </rPh>
    <phoneticPr fontId="1"/>
  </si>
  <si>
    <t>・学習指導要領における体験活動の位置づけ</t>
    <rPh sb="1" eb="3">
      <t>ガクシュウ</t>
    </rPh>
    <rPh sb="3" eb="5">
      <t>シドウ</t>
    </rPh>
    <rPh sb="5" eb="7">
      <t>ヨウリョウ</t>
    </rPh>
    <rPh sb="11" eb="13">
      <t>タイケン</t>
    </rPh>
    <rPh sb="13" eb="15">
      <t>カツドウ</t>
    </rPh>
    <rPh sb="16" eb="18">
      <t>イチ</t>
    </rPh>
    <phoneticPr fontId="1"/>
  </si>
  <si>
    <t>・地域社会と自然体験活動の関わり
・地域との連携方法</t>
    <rPh sb="3" eb="5">
      <t>シャカイ</t>
    </rPh>
    <rPh sb="18" eb="20">
      <t>チイキ</t>
    </rPh>
    <rPh sb="22" eb="24">
      <t>レンケイ</t>
    </rPh>
    <rPh sb="24" eb="26">
      <t>ホウホウ</t>
    </rPh>
    <phoneticPr fontId="1"/>
  </si>
  <si>
    <t>・多様な対象者に対する効果的な理解と対応方法
・グループ活動を通じた個人の理解方法
・スタッフ等に対する効果的な対応方法</t>
    <rPh sb="1" eb="3">
      <t>タヨウ</t>
    </rPh>
    <rPh sb="4" eb="7">
      <t>タイショウシャ</t>
    </rPh>
    <rPh sb="8" eb="9">
      <t>タイ</t>
    </rPh>
    <rPh sb="11" eb="14">
      <t>コウカテキ</t>
    </rPh>
    <rPh sb="15" eb="17">
      <t>リカイ</t>
    </rPh>
    <rPh sb="18" eb="20">
      <t>タイオウ</t>
    </rPh>
    <rPh sb="20" eb="22">
      <t>ホウホウ</t>
    </rPh>
    <rPh sb="28" eb="30">
      <t>カツドウ</t>
    </rPh>
    <rPh sb="31" eb="32">
      <t>ツウ</t>
    </rPh>
    <rPh sb="34" eb="36">
      <t>コジン</t>
    </rPh>
    <rPh sb="37" eb="39">
      <t>リカイ</t>
    </rPh>
    <rPh sb="39" eb="41">
      <t>ホウホウ</t>
    </rPh>
    <rPh sb="47" eb="48">
      <t>トウ</t>
    </rPh>
    <rPh sb="49" eb="50">
      <t>タイ</t>
    </rPh>
    <rPh sb="52" eb="55">
      <t>コウカテキ</t>
    </rPh>
    <rPh sb="56" eb="58">
      <t>タイオウ</t>
    </rPh>
    <rPh sb="58" eb="60">
      <t>ホウホウ</t>
    </rPh>
    <phoneticPr fontId="1"/>
  </si>
  <si>
    <t>・安全管理体制づくり
・安全管理上の関係法規と保険</t>
    <rPh sb="1" eb="3">
      <t>アンゼン</t>
    </rPh>
    <rPh sb="3" eb="5">
      <t>カンリ</t>
    </rPh>
    <rPh sb="5" eb="7">
      <t>タイセイ</t>
    </rPh>
    <rPh sb="12" eb="14">
      <t>アンゼン</t>
    </rPh>
    <rPh sb="14" eb="16">
      <t>カンリ</t>
    </rPh>
    <rPh sb="16" eb="17">
      <t>ジョウ</t>
    </rPh>
    <rPh sb="18" eb="20">
      <t>カンケイ</t>
    </rPh>
    <rPh sb="20" eb="22">
      <t>ホウキ</t>
    </rPh>
    <rPh sb="23" eb="25">
      <t>ホケン</t>
    </rPh>
    <phoneticPr fontId="1"/>
  </si>
  <si>
    <t>・自然体験活動事業の企画(1)(2)
・自然体験活動事業の運営(1)(2)
・自然体験活動事業の評価(1)(2)</t>
    <rPh sb="1" eb="3">
      <t>シゼン</t>
    </rPh>
    <rPh sb="3" eb="5">
      <t>タイケン</t>
    </rPh>
    <rPh sb="5" eb="6">
      <t>カツ</t>
    </rPh>
    <rPh sb="6" eb="7">
      <t>ドウ</t>
    </rPh>
    <rPh sb="7" eb="9">
      <t>ジギョウ</t>
    </rPh>
    <rPh sb="10" eb="12">
      <t>キカク</t>
    </rPh>
    <rPh sb="29" eb="31">
      <t>ウンエイ</t>
    </rPh>
    <rPh sb="39" eb="41">
      <t>シゼン</t>
    </rPh>
    <rPh sb="41" eb="43">
      <t>タイケン</t>
    </rPh>
    <rPh sb="43" eb="44">
      <t>カツ</t>
    </rPh>
    <rPh sb="44" eb="45">
      <t>ドウ</t>
    </rPh>
    <rPh sb="45" eb="47">
      <t>ジギョウ</t>
    </rPh>
    <rPh sb="48" eb="50">
      <t>ヒョウカ</t>
    </rPh>
    <phoneticPr fontId="1"/>
  </si>
  <si>
    <t>科     目</t>
    <rPh sb="0" eb="1">
      <t>カ</t>
    </rPh>
    <rPh sb="6" eb="7">
      <t>メ</t>
    </rPh>
    <phoneticPr fontId="1"/>
  </si>
  <si>
    <t>青少年教育における体験活動</t>
    <rPh sb="9" eb="11">
      <t>タイケン</t>
    </rPh>
    <rPh sb="11" eb="13">
      <t>カツドウ</t>
    </rPh>
    <phoneticPr fontId="1"/>
  </si>
  <si>
    <t>対象者理解</t>
    <rPh sb="0" eb="3">
      <t>タイショウシャ</t>
    </rPh>
    <rPh sb="3" eb="5">
      <t>リカイ</t>
    </rPh>
    <phoneticPr fontId="1"/>
  </si>
  <si>
    <t>認定試験</t>
    <rPh sb="0" eb="2">
      <t>ニンテイ</t>
    </rPh>
    <rPh sb="2" eb="4">
      <t>シケン</t>
    </rPh>
    <phoneticPr fontId="1"/>
  </si>
  <si>
    <t>概論Ⅰ</t>
    <rPh sb="0" eb="2">
      <t>ガイロン</t>
    </rPh>
    <phoneticPr fontId="4"/>
  </si>
  <si>
    <t>概論Ⅱ</t>
    <rPh sb="0" eb="2">
      <t>ガイロン</t>
    </rPh>
    <phoneticPr fontId="4"/>
  </si>
  <si>
    <t>概論Ⅲ</t>
    <rPh sb="0" eb="2">
      <t>ガイロン</t>
    </rPh>
    <phoneticPr fontId="4"/>
  </si>
  <si>
    <t>・指導者認定制度の仕組み、リーダーの役割</t>
    <phoneticPr fontId="2"/>
  </si>
  <si>
    <t>指導者認定制度の仕組み、リーダーの役割</t>
    <phoneticPr fontId="2"/>
  </si>
  <si>
    <t>地域の自然体験活動の特色</t>
    <phoneticPr fontId="2"/>
  </si>
  <si>
    <t>青少年教育</t>
    <phoneticPr fontId="2"/>
  </si>
  <si>
    <t>・インストラクターにかかわる仕組みと役割</t>
    <phoneticPr fontId="2"/>
  </si>
  <si>
    <t>インストラクターにかかわる仕組みと役割</t>
    <phoneticPr fontId="2"/>
  </si>
  <si>
    <t>ガイダンス</t>
    <phoneticPr fontId="2"/>
  </si>
  <si>
    <t>コーディネーターにかかわる仕組みと役割</t>
    <phoneticPr fontId="2"/>
  </si>
  <si>
    <t>青少年期を支える体験活動の理解</t>
    <phoneticPr fontId="2"/>
  </si>
  <si>
    <t>学校教育における体験活動</t>
    <phoneticPr fontId="2"/>
  </si>
  <si>
    <t>学校教育</t>
    <phoneticPr fontId="2"/>
  </si>
  <si>
    <t>学校教育における体験活動の意義</t>
    <phoneticPr fontId="2"/>
  </si>
  <si>
    <t>自然体験活動の特質</t>
    <phoneticPr fontId="2"/>
  </si>
  <si>
    <t>自然体験活動の意義と課題</t>
    <phoneticPr fontId="2"/>
  </si>
  <si>
    <t>地域の自然環境、文化、歴史、産業</t>
    <phoneticPr fontId="2"/>
  </si>
  <si>
    <t>地域社会と自然体験活動の関わり</t>
    <phoneticPr fontId="2"/>
  </si>
  <si>
    <t>地域との連携方法</t>
    <phoneticPr fontId="2"/>
  </si>
  <si>
    <t>対象者理解</t>
    <phoneticPr fontId="2"/>
  </si>
  <si>
    <t xml:space="preserve">・対象者理解の方法 </t>
    <rPh sb="1" eb="3">
      <t>タイショウ</t>
    </rPh>
    <rPh sb="4" eb="6">
      <t>リカイ</t>
    </rPh>
    <rPh sb="7" eb="9">
      <t>ホウホウ</t>
    </rPh>
    <phoneticPr fontId="1"/>
  </si>
  <si>
    <t>対象者理解の方法</t>
    <phoneticPr fontId="2"/>
  </si>
  <si>
    <t>対象者への配慮と対応方法</t>
    <phoneticPr fontId="2"/>
  </si>
  <si>
    <t>特別な配慮を要する対象者の理解と対応</t>
    <phoneticPr fontId="2"/>
  </si>
  <si>
    <t>多様な対象者に対する効果的な理解と対応方法</t>
    <phoneticPr fontId="2"/>
  </si>
  <si>
    <t>グループ活動を通じた個人の理解方法</t>
    <phoneticPr fontId="2"/>
  </si>
  <si>
    <t>スタッフ等に対する効果的な対応方法</t>
    <phoneticPr fontId="2"/>
  </si>
  <si>
    <t>自然体験活動の指導</t>
    <phoneticPr fontId="2"/>
  </si>
  <si>
    <t>・指導者としての基本的な心構え</t>
    <phoneticPr fontId="2"/>
  </si>
  <si>
    <t>指導者としての基本的な心構え</t>
    <phoneticPr fontId="2"/>
  </si>
  <si>
    <t>指導</t>
    <phoneticPr fontId="2"/>
  </si>
  <si>
    <t xml:space="preserve">自然体験活動の指導方法 </t>
    <phoneticPr fontId="2"/>
  </si>
  <si>
    <t>自然体験活動の指導技術</t>
    <phoneticPr fontId="2"/>
  </si>
  <si>
    <t>・自然体験活動事業の指導体制(1)(2)</t>
    <phoneticPr fontId="2"/>
  </si>
  <si>
    <t>自然体験活動事業の指導体制(2)</t>
    <phoneticPr fontId="2"/>
  </si>
  <si>
    <t>自然体験活動事業の指導体制(1)</t>
    <phoneticPr fontId="2"/>
  </si>
  <si>
    <t>様々な自然体験活動の体験(2)</t>
    <phoneticPr fontId="2"/>
  </si>
  <si>
    <t>様々な自然体験活動の体験(1)</t>
    <phoneticPr fontId="2"/>
  </si>
  <si>
    <t>自然体験活動の基本的な技術</t>
    <phoneticPr fontId="2"/>
  </si>
  <si>
    <t>自然体験活動の構成</t>
    <phoneticPr fontId="2"/>
  </si>
  <si>
    <t>自然体験活動の専門的な技術の体験</t>
    <phoneticPr fontId="2"/>
  </si>
  <si>
    <t>自然体験活動の専門的な技術の理解</t>
    <phoneticPr fontId="2"/>
  </si>
  <si>
    <t>自然体験活動における基本的な安全管理</t>
    <phoneticPr fontId="2"/>
  </si>
  <si>
    <t>応急処置</t>
    <phoneticPr fontId="2"/>
  </si>
  <si>
    <t>安全管理の意義と方法</t>
    <phoneticPr fontId="2"/>
  </si>
  <si>
    <t>活動場所とプログラムにおける安全管理</t>
    <phoneticPr fontId="2"/>
  </si>
  <si>
    <t>安全管理体制づくり</t>
    <phoneticPr fontId="2"/>
  </si>
  <si>
    <t>安全管理上の関係法規と保険</t>
    <phoneticPr fontId="2"/>
  </si>
  <si>
    <t>自然体験活動におけるプログラムの企画(1)</t>
    <phoneticPr fontId="2"/>
  </si>
  <si>
    <t>自然体験活動におけるプログラムの企画(2)</t>
    <phoneticPr fontId="2"/>
  </si>
  <si>
    <t>自然体験活動におけるプログラムの企画(3)</t>
    <phoneticPr fontId="2"/>
  </si>
  <si>
    <t>自然体験活動におけるプログラムの運営・評価</t>
    <phoneticPr fontId="2"/>
  </si>
  <si>
    <t>自然体験活動の企画・運営</t>
    <phoneticPr fontId="2"/>
  </si>
  <si>
    <t>自然体験活動事業の企画(1)</t>
    <phoneticPr fontId="2"/>
  </si>
  <si>
    <t>自然体験活動事業の企画(2)</t>
    <phoneticPr fontId="2"/>
  </si>
  <si>
    <t>自然体験活動事業の運営(1)</t>
    <phoneticPr fontId="2"/>
  </si>
  <si>
    <t>自然体験活動事業の運営(2)</t>
    <phoneticPr fontId="2"/>
  </si>
  <si>
    <t>自然体験活動事業の評価(1)</t>
    <phoneticPr fontId="2"/>
  </si>
  <si>
    <t>自然体験活動事業の評価(2)</t>
    <phoneticPr fontId="2"/>
  </si>
  <si>
    <t>認定試験</t>
    <phoneticPr fontId="2"/>
  </si>
  <si>
    <t>学習指導要領における体験活動の位置づけ</t>
    <phoneticPr fontId="2"/>
  </si>
  <si>
    <t>1.0</t>
    <phoneticPr fontId="2"/>
  </si>
  <si>
    <t>様式１１</t>
    <rPh sb="0" eb="2">
      <t>ヨウシキ</t>
    </rPh>
    <phoneticPr fontId="2"/>
  </si>
  <si>
    <t>　　　　自然体験活動指導者養成講習（概論）　履修表（受講票）</t>
    <phoneticPr fontId="4"/>
  </si>
  <si>
    <t>青少年教育における体験活動の意義</t>
    <phoneticPr fontId="2"/>
  </si>
  <si>
    <t>主任講師（講習管理者）氏名／印</t>
    <rPh sb="0" eb="2">
      <t>シュニン</t>
    </rPh>
    <rPh sb="2" eb="4">
      <t>コウシ</t>
    </rPh>
    <rPh sb="5" eb="7">
      <t>コウシュウ</t>
    </rPh>
    <rPh sb="7" eb="10">
      <t>カンリシャ</t>
    </rPh>
    <rPh sb="11" eb="13">
      <t>シメイ</t>
    </rPh>
    <rPh sb="14" eb="15">
      <t>イン</t>
    </rPh>
    <phoneticPr fontId="4"/>
  </si>
  <si>
    <t>㊞</t>
    <phoneticPr fontId="2"/>
  </si>
  <si>
    <t>更新講習（インストラクター）</t>
    <rPh sb="0" eb="2">
      <t>コウシン</t>
    </rPh>
    <rPh sb="2" eb="4">
      <t>コウシュウ</t>
    </rPh>
    <phoneticPr fontId="2"/>
  </si>
  <si>
    <t>更新講習（コーディネーター）</t>
    <rPh sb="0" eb="2">
      <t>コウシン</t>
    </rPh>
    <rPh sb="2" eb="4">
      <t>コウシュウ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</si>
</sst>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2"/>
      <name val="Osaka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2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indexed="10"/>
      <name val="ＭＳ Ｐ明朝"/>
      <family val="1"/>
      <charset val="128"/>
    </font>
    <font>
      <sz val="10"/>
      <name val="ＭＳ Ｐ明朝"/>
      <family val="1"/>
      <charset val="128"/>
    </font>
    <font>
      <sz val="18"/>
      <name val="Osaka"/>
      <family val="3"/>
      <charset val="128"/>
    </font>
    <font>
      <sz val="10"/>
      <name val="Osaka"/>
      <family val="3"/>
      <charset val="128"/>
    </font>
    <font>
      <sz val="10.5"/>
      <name val="Century"/>
      <family val="1"/>
    </font>
    <font>
      <sz val="22"/>
      <name val="ＭＳ Ｐゴシック"/>
      <family val="3"/>
      <charset val="128"/>
    </font>
    <font>
      <sz val="12"/>
      <color theme="0" tint="-0.249977111117893"/>
      <name val="Osaka"/>
      <family val="3"/>
      <charset val="128"/>
    </font>
    <font>
      <sz val="12"/>
      <color theme="0" tint="-0.34998626667073579"/>
      <name val="Osaka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vertical="center"/>
    </xf>
  </cellStyleXfs>
  <cellXfs count="79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0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center" vertical="center" wrapText="1"/>
    </xf>
    <xf numFmtId="0" fontId="10" fillId="0" borderId="0" xfId="0" applyFont="1" applyAlignment="1" applyProtection="1">
      <alignment vertical="center"/>
    </xf>
    <xf numFmtId="0" fontId="10" fillId="0" borderId="0" xfId="0" applyFont="1"/>
    <xf numFmtId="0" fontId="10" fillId="0" borderId="2" xfId="0" applyFont="1" applyBorder="1" applyAlignment="1" applyProtection="1">
      <alignment vertical="center"/>
    </xf>
    <xf numFmtId="0" fontId="10" fillId="5" borderId="0" xfId="0" applyFont="1" applyFill="1"/>
    <xf numFmtId="0" fontId="10" fillId="6" borderId="0" xfId="0" applyFont="1" applyFill="1"/>
    <xf numFmtId="0" fontId="10" fillId="7" borderId="0" xfId="0" applyFont="1" applyFill="1"/>
    <xf numFmtId="0" fontId="10" fillId="8" borderId="0" xfId="0" applyFont="1" applyFill="1"/>
    <xf numFmtId="0" fontId="10" fillId="9" borderId="0" xfId="0" applyFont="1" applyFill="1"/>
    <xf numFmtId="0" fontId="10" fillId="10" borderId="0" xfId="0" applyFont="1" applyFill="1"/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2" borderId="3" xfId="0" applyFill="1" applyBorder="1" applyAlignment="1">
      <alignment horizontal="center" vertical="center" wrapText="1"/>
    </xf>
    <xf numFmtId="0" fontId="13" fillId="0" borderId="0" xfId="0" applyFont="1" applyAlignment="1">
      <alignment horizontal="justify"/>
    </xf>
    <xf numFmtId="0" fontId="10" fillId="0" borderId="1" xfId="0" applyFont="1" applyBorder="1" applyAlignment="1">
      <alignment wrapText="1"/>
    </xf>
    <xf numFmtId="0" fontId="10" fillId="0" borderId="0" xfId="0" applyFont="1" applyFill="1" applyAlignment="1" applyProtection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10" fillId="11" borderId="0" xfId="0" applyFont="1" applyFill="1"/>
    <xf numFmtId="0" fontId="10" fillId="12" borderId="0" xfId="0" applyFont="1" applyFill="1"/>
    <xf numFmtId="0" fontId="10" fillId="13" borderId="0" xfId="0" applyFont="1" applyFill="1"/>
    <xf numFmtId="0" fontId="10" fillId="14" borderId="0" xfId="0" applyFont="1" applyFill="1"/>
    <xf numFmtId="0" fontId="10" fillId="14" borderId="0" xfId="0" applyFont="1" applyFill="1" applyAlignment="1">
      <alignment horizontal="center"/>
    </xf>
    <xf numFmtId="0" fontId="10" fillId="13" borderId="0" xfId="0" applyFont="1" applyFill="1" applyAlignment="1">
      <alignment horizontal="center"/>
    </xf>
    <xf numFmtId="0" fontId="10" fillId="0" borderId="0" xfId="0" applyFont="1" applyFill="1" applyAlignment="1" applyProtection="1">
      <alignment horizontal="center" vertical="center"/>
    </xf>
    <xf numFmtId="0" fontId="10" fillId="0" borderId="0" xfId="1" applyFont="1" applyFill="1" applyAlignment="1" applyProtection="1">
      <alignment horizontal="center" vertical="center"/>
    </xf>
    <xf numFmtId="49" fontId="10" fillId="0" borderId="0" xfId="0" applyNumberFormat="1" applyFont="1" applyFill="1" applyAlignment="1">
      <alignment horizontal="center"/>
    </xf>
    <xf numFmtId="0" fontId="14" fillId="0" borderId="0" xfId="0" applyFont="1" applyAlignment="1">
      <alignment horizontal="right" vertical="center"/>
    </xf>
    <xf numFmtId="0" fontId="0" fillId="15" borderId="1" xfId="0" applyFill="1" applyBorder="1" applyAlignment="1">
      <alignment horizontal="center" vertical="center" wrapText="1"/>
    </xf>
    <xf numFmtId="0" fontId="0" fillId="0" borderId="3" xfId="0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horizontal="right" vertical="center"/>
    </xf>
    <xf numFmtId="0" fontId="16" fillId="0" borderId="4" xfId="0" applyFont="1" applyBorder="1" applyAlignment="1" applyProtection="1">
      <alignment horizontal="right" vertical="center"/>
    </xf>
    <xf numFmtId="0" fontId="0" fillId="0" borderId="3" xfId="0" applyBorder="1" applyAlignment="1" applyProtection="1">
      <alignment vertical="center"/>
      <protection locked="0"/>
    </xf>
    <xf numFmtId="0" fontId="0" fillId="15" borderId="1" xfId="0" applyFill="1" applyBorder="1" applyAlignment="1">
      <alignment horizontal="center" vertical="center" shrinkToFit="1"/>
    </xf>
    <xf numFmtId="0" fontId="11" fillId="15" borderId="1" xfId="0" applyFont="1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 wrapText="1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15" borderId="3" xfId="0" applyFill="1" applyBorder="1" applyAlignment="1">
      <alignment horizontal="center" vertical="center" wrapText="1"/>
    </xf>
    <xf numFmtId="0" fontId="0" fillId="15" borderId="4" xfId="0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9" borderId="6" xfId="0" applyFont="1" applyFill="1" applyBorder="1" applyAlignment="1" applyProtection="1">
      <alignment horizontal="center" vertical="center" shrinkToFit="1"/>
      <protection locked="0"/>
    </xf>
    <xf numFmtId="0" fontId="11" fillId="9" borderId="7" xfId="0" applyFont="1" applyFill="1" applyBorder="1" applyAlignment="1" applyProtection="1">
      <alignment horizontal="center" vertical="center" shrinkToFit="1"/>
      <protection locked="0"/>
    </xf>
    <xf numFmtId="0" fontId="11" fillId="9" borderId="8" xfId="0" applyFont="1" applyFill="1" applyBorder="1" applyAlignment="1" applyProtection="1">
      <alignment horizontal="center" vertical="center" shrinkToFit="1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15" borderId="3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11" fillId="15" borderId="1" xfId="0" applyFont="1" applyFill="1" applyBorder="1" applyAlignment="1">
      <alignment horizontal="center" vertical="center" wrapText="1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0" fillId="16" borderId="1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14" fontId="0" fillId="2" borderId="3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142875</xdr:colOff>
      <xdr:row>1</xdr:row>
      <xdr:rowOff>38100</xdr:rowOff>
    </xdr:from>
    <xdr:to>
      <xdr:col>17</xdr:col>
      <xdr:colOff>123825</xdr:colOff>
      <xdr:row>7</xdr:row>
      <xdr:rowOff>219075</xdr:rowOff>
    </xdr:to>
    <xdr:grpSp>
      <xdr:nvGrpSpPr>
        <xdr:cNvPr id="3205" name="グループ化 4">
          <a:extLst>
            <a:ext uri="{FF2B5EF4-FFF2-40B4-BE49-F238E27FC236}">
              <a16:creationId xmlns:a16="http://schemas.microsoft.com/office/drawing/2014/main" id="{A8D1383A-05B8-6B62-37EC-DFC3BBCF1FF7}"/>
            </a:ext>
          </a:extLst>
        </xdr:cNvPr>
        <xdr:cNvGrpSpPr>
          <a:grpSpLocks/>
        </xdr:cNvGrpSpPr>
      </xdr:nvGrpSpPr>
      <xdr:grpSpPr bwMode="auto">
        <a:xfrm>
          <a:off x="11239500" y="333375"/>
          <a:ext cx="3409950" cy="1828800"/>
          <a:chOff x="12863286" y="235857"/>
          <a:chExt cx="3419928" cy="1805214"/>
        </a:xfrm>
      </xdr:grpSpPr>
      <xdr:sp macro="" textlink="">
        <xdr:nvSpPr>
          <xdr:cNvPr id="3206" name="角丸四角形吹き出し 2">
            <a:extLst>
              <a:ext uri="{FF2B5EF4-FFF2-40B4-BE49-F238E27FC236}">
                <a16:creationId xmlns:a16="http://schemas.microsoft.com/office/drawing/2014/main" id="{D64CF2E3-7141-3848-7B4D-003AE7B2A6A8}"/>
              </a:ext>
            </a:extLst>
          </xdr:cNvPr>
          <xdr:cNvSpPr>
            <a:spLocks noChangeArrowheads="1"/>
          </xdr:cNvSpPr>
        </xdr:nvSpPr>
        <xdr:spPr bwMode="auto">
          <a:xfrm>
            <a:off x="12863286" y="235857"/>
            <a:ext cx="3419928" cy="1805214"/>
          </a:xfrm>
          <a:prstGeom prst="wedgeRoundRectCallout">
            <a:avLst>
              <a:gd name="adj1" fmla="val -70398"/>
              <a:gd name="adj2" fmla="val -10009"/>
              <a:gd name="adj3" fmla="val 16667"/>
            </a:avLst>
          </a:prstGeom>
          <a:solidFill>
            <a:srgbClr val="FFFFFF"/>
          </a:solidFill>
          <a:ln w="38100" algn="ctr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64F19D98-8E83-E791-63E5-DEEE19186178}"/>
              </a:ext>
            </a:extLst>
          </xdr:cNvPr>
          <xdr:cNvSpPr txBox="1"/>
        </xdr:nvSpPr>
        <xdr:spPr>
          <a:xfrm>
            <a:off x="13006579" y="395694"/>
            <a:ext cx="3200212" cy="153255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>
              <a:lnSpc>
                <a:spcPts val="2000"/>
              </a:lnSpc>
            </a:pPr>
            <a:r>
              <a:rPr kumimoji="1" lang="ja-JP" altLang="en-US" sz="1600"/>
              <a:t>トップダウンリスト（データの入力規則）を利用した項目です。</a:t>
            </a:r>
            <a:endParaRPr kumimoji="1" lang="en-US" altLang="ja-JP" sz="1600"/>
          </a:p>
          <a:p>
            <a:pPr>
              <a:lnSpc>
                <a:spcPts val="1900"/>
              </a:lnSpc>
            </a:pPr>
            <a:r>
              <a:rPr kumimoji="1" lang="ja-JP" altLang="en-US" sz="1600"/>
              <a:t>マス目にカーソルを合わせリストを表示し項目を選択、もしくは正しい名称を入力して下さい。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showZeros="0" tabSelected="1" view="pageBreakPreview" zoomScaleNormal="100" zoomScaleSheetLayoutView="100" workbookViewId="0">
      <selection activeCell="L11" sqref="L11"/>
    </sheetView>
  </sheetViews>
  <sheetFormatPr defaultRowHeight="14.25"/>
  <cols>
    <col min="1" max="1" width="5.25" style="3" bestFit="1" customWidth="1"/>
    <col min="2" max="2" width="9.25" style="3" customWidth="1"/>
    <col min="3" max="3" width="16" style="3" customWidth="1"/>
    <col min="4" max="4" width="11" style="21" customWidth="1"/>
    <col min="5" max="5" width="6.375" style="4" bestFit="1" customWidth="1"/>
    <col min="6" max="6" width="32.25" style="4" customWidth="1"/>
    <col min="7" max="7" width="12.5" style="4" customWidth="1"/>
    <col min="8" max="8" width="12.875" style="4" customWidth="1"/>
    <col min="9" max="9" width="15.625" style="4" customWidth="1"/>
    <col min="10" max="10" width="10.875" style="4" customWidth="1"/>
    <col min="11" max="11" width="4.625" style="4" customWidth="1"/>
    <col min="12" max="16384" width="9" style="4"/>
  </cols>
  <sheetData>
    <row r="1" spans="1:11" s="1" customFormat="1" ht="23.25" customHeight="1">
      <c r="D1" s="20"/>
      <c r="E1" s="2"/>
      <c r="K1" s="38" t="s">
        <v>117</v>
      </c>
    </row>
    <row r="2" spans="1:11" ht="17.25">
      <c r="A2" s="52" t="s">
        <v>8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26.25" customHeight="1">
      <c r="A3" s="53" t="s">
        <v>118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ht="9.75" customHeight="1" thickBot="1">
      <c r="G4" s="8"/>
      <c r="H4" s="8"/>
    </row>
    <row r="5" spans="1:11" ht="33" customHeight="1" thickBot="1">
      <c r="B5" s="46" t="s">
        <v>15</v>
      </c>
      <c r="C5" s="46"/>
      <c r="D5" s="62"/>
      <c r="E5" s="63"/>
      <c r="F5" s="64"/>
      <c r="G5" s="46" t="s">
        <v>9</v>
      </c>
      <c r="H5" s="59"/>
      <c r="I5" s="54"/>
      <c r="J5" s="55"/>
      <c r="K5" s="56"/>
    </row>
    <row r="6" spans="1:11" ht="33" customHeight="1">
      <c r="B6" s="61" t="s">
        <v>24</v>
      </c>
      <c r="C6" s="61"/>
      <c r="D6" s="65"/>
      <c r="E6" s="66"/>
      <c r="F6" s="67"/>
      <c r="G6" s="46" t="s">
        <v>0</v>
      </c>
      <c r="H6" s="46"/>
      <c r="I6" s="57"/>
      <c r="J6" s="57"/>
      <c r="K6" s="58"/>
    </row>
    <row r="7" spans="1:11" ht="10.5" customHeight="1"/>
    <row r="8" spans="1:11" ht="30" customHeight="1">
      <c r="A8" s="7" t="s">
        <v>1</v>
      </c>
      <c r="B8" s="60" t="s">
        <v>7</v>
      </c>
      <c r="C8" s="60"/>
      <c r="D8" s="60"/>
      <c r="E8" s="7" t="s">
        <v>2</v>
      </c>
      <c r="F8" s="7" t="s">
        <v>6</v>
      </c>
      <c r="G8" s="69" t="s">
        <v>3</v>
      </c>
      <c r="H8" s="70"/>
      <c r="I8" s="7" t="s">
        <v>4</v>
      </c>
      <c r="J8" s="73" t="s">
        <v>120</v>
      </c>
      <c r="K8" s="74"/>
    </row>
    <row r="9" spans="1:11" ht="23.25" customHeight="1">
      <c r="A9" s="7" t="s">
        <v>5</v>
      </c>
      <c r="B9" s="23" t="s">
        <v>20</v>
      </c>
      <c r="C9" s="68" t="s">
        <v>25</v>
      </c>
      <c r="D9" s="68"/>
      <c r="E9" s="5">
        <v>1.5</v>
      </c>
      <c r="F9" s="5" t="s">
        <v>12</v>
      </c>
      <c r="G9" s="71" t="s">
        <v>13</v>
      </c>
      <c r="H9" s="72"/>
      <c r="I9" s="6">
        <v>41193</v>
      </c>
      <c r="J9" s="75"/>
      <c r="K9" s="76"/>
    </row>
    <row r="10" spans="1:11" ht="56.25" customHeight="1">
      <c r="A10" s="7" t="str">
        <f>IF(I5="","",VLOOKUP(I5,項目数,2,FALSE))</f>
        <v/>
      </c>
      <c r="B10" s="45" t="str">
        <f>IF(I5="","",VLOOKUP(I5,概論カリキュラム名,2,FALSE))</f>
        <v/>
      </c>
      <c r="C10" s="47" t="str">
        <f>IF(I5="","",VLOOKUP(I5,概論題目,2,FALSE))</f>
        <v/>
      </c>
      <c r="D10" s="47"/>
      <c r="E10" s="39" t="str">
        <f>IF(I5="","",VLOOKUP(I5,概論時間数,2,FALSE))</f>
        <v/>
      </c>
      <c r="F10" s="22"/>
      <c r="G10" s="48"/>
      <c r="H10" s="49"/>
      <c r="I10" s="22"/>
      <c r="J10" s="40"/>
      <c r="K10" s="42" t="s">
        <v>121</v>
      </c>
    </row>
    <row r="11" spans="1:11" ht="56.25" customHeight="1">
      <c r="A11" s="7" t="str">
        <f>IF(I5="","",VLOOKUP(I5,項目数,3,FALSE))</f>
        <v/>
      </c>
      <c r="B11" s="45" t="str">
        <f>IF(I5="","",VLOOKUP(I5,概論カリキュラム名,3,FALSE))</f>
        <v/>
      </c>
      <c r="C11" s="50" t="str">
        <f>IF(I5="","",VLOOKUP(I5,概論題目,3,FALSE))</f>
        <v/>
      </c>
      <c r="D11" s="51"/>
      <c r="E11" s="39" t="str">
        <f>IF(I5="","",VLOOKUP(I5,概論時間数,3,FALSE))</f>
        <v/>
      </c>
      <c r="F11" s="22"/>
      <c r="G11" s="48"/>
      <c r="H11" s="49"/>
      <c r="I11" s="22"/>
      <c r="J11" s="40"/>
      <c r="K11" s="42" t="s">
        <v>121</v>
      </c>
    </row>
    <row r="12" spans="1:11" ht="56.25" customHeight="1">
      <c r="A12" s="7" t="str">
        <f>IF(I5="","",VLOOKUP(I5,項目数,4,FALSE))</f>
        <v/>
      </c>
      <c r="B12" s="45" t="str">
        <f>IF(I5="","",VLOOKUP(I5,概論カリキュラム名,4,FALSE))</f>
        <v/>
      </c>
      <c r="C12" s="50" t="str">
        <f>IF(I5="","",VLOOKUP(I5,概論題目,4,FALSE))</f>
        <v/>
      </c>
      <c r="D12" s="51"/>
      <c r="E12" s="39" t="str">
        <f>IF(I5="","",VLOOKUP(I5,概論時間数,4,FALSE))</f>
        <v/>
      </c>
      <c r="F12" s="22"/>
      <c r="G12" s="48"/>
      <c r="H12" s="49"/>
      <c r="I12" s="22"/>
      <c r="J12" s="40"/>
      <c r="K12" s="43" t="str">
        <f>IF(B12="―","","㊞")</f>
        <v>㊞</v>
      </c>
    </row>
    <row r="13" spans="1:11" ht="56.25" customHeight="1">
      <c r="A13" s="7" t="str">
        <f>IF(I5="","",VLOOKUP(I5,項目数,5,FALSE))</f>
        <v/>
      </c>
      <c r="B13" s="45" t="str">
        <f>IF(I5="","",VLOOKUP(I5,概論カリキュラム名,5,FALSE))</f>
        <v/>
      </c>
      <c r="C13" s="50" t="str">
        <f>IF(I5="","",VLOOKUP(I5,概論題目,5,FALSE))</f>
        <v/>
      </c>
      <c r="D13" s="51"/>
      <c r="E13" s="39" t="str">
        <f>IF(I5="","",VLOOKUP(I5,概論時間数,5,FALSE))</f>
        <v/>
      </c>
      <c r="F13" s="22"/>
      <c r="G13" s="48"/>
      <c r="H13" s="49"/>
      <c r="I13" s="22"/>
      <c r="J13" s="40"/>
      <c r="K13" s="43" t="str">
        <f t="shared" ref="K13:K20" si="0">IF(B13="―","","㊞")</f>
        <v>㊞</v>
      </c>
    </row>
    <row r="14" spans="1:11" ht="56.25" customHeight="1">
      <c r="A14" s="7" t="str">
        <f>IF(I5="","",VLOOKUP(I5,項目数,6,FALSE))</f>
        <v/>
      </c>
      <c r="B14" s="45" t="str">
        <f>IF(I5="","",VLOOKUP(I5,概論カリキュラム名,6,FALSE))</f>
        <v/>
      </c>
      <c r="C14" s="50" t="str">
        <f>IF(I5="","",VLOOKUP(I5,概論題目,6,FALSE))</f>
        <v/>
      </c>
      <c r="D14" s="51"/>
      <c r="E14" s="39" t="str">
        <f>IF(I5="","",VLOOKUP(I5,概論時間数,6,FALSE))</f>
        <v/>
      </c>
      <c r="F14" s="22"/>
      <c r="G14" s="48"/>
      <c r="H14" s="49"/>
      <c r="I14" s="22"/>
      <c r="J14" s="40"/>
      <c r="K14" s="43" t="str">
        <f t="shared" si="0"/>
        <v>㊞</v>
      </c>
    </row>
    <row r="15" spans="1:11" ht="56.25" customHeight="1">
      <c r="A15" s="7" t="str">
        <f>IF(I5="","",VLOOKUP(I5,項目数,7,FALSE))</f>
        <v/>
      </c>
      <c r="B15" s="45" t="str">
        <f>IF(I5="","",VLOOKUP(I5,概論カリキュラム名,7,FALSE))</f>
        <v/>
      </c>
      <c r="C15" s="50" t="str">
        <f>IF(I5="","",VLOOKUP(I5,概論題目,7,FALSE))</f>
        <v/>
      </c>
      <c r="D15" s="51"/>
      <c r="E15" s="39" t="str">
        <f>IF(I5="","",VLOOKUP(I5,概論時間数,7,FALSE))</f>
        <v/>
      </c>
      <c r="F15" s="22"/>
      <c r="G15" s="48"/>
      <c r="H15" s="49"/>
      <c r="I15" s="22"/>
      <c r="J15" s="40"/>
      <c r="K15" s="43" t="str">
        <f t="shared" si="0"/>
        <v>㊞</v>
      </c>
    </row>
    <row r="16" spans="1:11" ht="56.25" customHeight="1">
      <c r="A16" s="7" t="str">
        <f>IF(I5="","",VLOOKUP(I5,項目数,8,FALSE))</f>
        <v/>
      </c>
      <c r="B16" s="45" t="str">
        <f>IF(I5="","",VLOOKUP(I5,概論カリキュラム名,8,FALSE))</f>
        <v/>
      </c>
      <c r="C16" s="50" t="str">
        <f>IF(I5="","",VLOOKUP(I5,概論題目,8,FALSE))</f>
        <v/>
      </c>
      <c r="D16" s="51"/>
      <c r="E16" s="39" t="str">
        <f>IF(I5="","",VLOOKUP(I5,概論時間数,8,FALSE))</f>
        <v/>
      </c>
      <c r="F16" s="22"/>
      <c r="G16" s="48"/>
      <c r="H16" s="49"/>
      <c r="I16" s="22"/>
      <c r="J16" s="40"/>
      <c r="K16" s="43" t="str">
        <f t="shared" si="0"/>
        <v>㊞</v>
      </c>
    </row>
    <row r="17" spans="1:19" ht="56.25" customHeight="1">
      <c r="A17" s="7" t="str">
        <f>IF(I5="","",VLOOKUP(I5,項目数,9,FALSE))</f>
        <v/>
      </c>
      <c r="B17" s="45" t="str">
        <f>IF(I5="","",VLOOKUP(I5,概論カリキュラム名,9,FALSE))</f>
        <v/>
      </c>
      <c r="C17" s="50" t="str">
        <f>IF(I5="","",VLOOKUP(I5,概論題目,9,FALSE))</f>
        <v/>
      </c>
      <c r="D17" s="51"/>
      <c r="E17" s="39" t="str">
        <f>IF(I5="","",VLOOKUP(I5,概論時間数,9,FALSE))</f>
        <v/>
      </c>
      <c r="F17" s="22"/>
      <c r="G17" s="48"/>
      <c r="H17" s="49"/>
      <c r="I17" s="22"/>
      <c r="J17" s="40"/>
      <c r="K17" s="43" t="str">
        <f>IF(B17="―","","㊞")</f>
        <v>㊞</v>
      </c>
    </row>
    <row r="18" spans="1:19" ht="56.25" customHeight="1">
      <c r="A18" s="7" t="str">
        <f>IF(I5="","",VLOOKUP(I5,項目数,10,FALSE))</f>
        <v/>
      </c>
      <c r="B18" s="45" t="str">
        <f>IF(I5="","",VLOOKUP(I5,概論カリキュラム名,10,FALSE))</f>
        <v/>
      </c>
      <c r="C18" s="50" t="str">
        <f>IF(I5="","",VLOOKUP(I5,概論題目,10,FALSE))</f>
        <v/>
      </c>
      <c r="D18" s="51"/>
      <c r="E18" s="39" t="str">
        <f>IF(I5="","",VLOOKUP(I5,概論時間数,10,FALSE))</f>
        <v/>
      </c>
      <c r="F18" s="22"/>
      <c r="G18" s="48"/>
      <c r="H18" s="49"/>
      <c r="I18" s="22"/>
      <c r="J18" s="40"/>
      <c r="K18" s="43" t="str">
        <f t="shared" si="0"/>
        <v>㊞</v>
      </c>
    </row>
    <row r="19" spans="1:19" ht="56.25" customHeight="1">
      <c r="A19" s="7" t="str">
        <f>IF(I5="","",VLOOKUP(I5,項目数,11,FALSE))</f>
        <v/>
      </c>
      <c r="B19" s="45" t="str">
        <f>IF(I5="","",VLOOKUP(I5,概論カリキュラム名,11,FALSE))</f>
        <v/>
      </c>
      <c r="C19" s="50" t="str">
        <f>IF(I5="","",VLOOKUP(I5,概論題目,11,FALSE))</f>
        <v/>
      </c>
      <c r="D19" s="51"/>
      <c r="E19" s="39" t="str">
        <f>IF(I5="","",VLOOKUP(I5,概論時間数,11,FALSE))</f>
        <v/>
      </c>
      <c r="F19" s="22"/>
      <c r="G19" s="48"/>
      <c r="H19" s="49"/>
      <c r="I19" s="22"/>
      <c r="J19" s="40"/>
      <c r="K19" s="43" t="str">
        <f t="shared" si="0"/>
        <v>㊞</v>
      </c>
    </row>
    <row r="20" spans="1:19" ht="56.25" customHeight="1">
      <c r="A20" s="7" t="str">
        <f>IF(I5="","",VLOOKUP(I5,項目数,12,FALSE))</f>
        <v/>
      </c>
      <c r="B20" s="45" t="str">
        <f>IF(I5="","",VLOOKUP(I5,概論カリキュラム名,12,FALSE))</f>
        <v/>
      </c>
      <c r="C20" s="50" t="str">
        <f>IF(I5="","",VLOOKUP(I5,概論題目,12,FALSE))</f>
        <v/>
      </c>
      <c r="D20" s="51"/>
      <c r="E20" s="39" t="str">
        <f>IF(I5="","",VLOOKUP(I5,概論時間数,12,FALSE))</f>
        <v/>
      </c>
      <c r="F20" s="22"/>
      <c r="G20" s="48"/>
      <c r="H20" s="49"/>
      <c r="I20" s="22"/>
      <c r="J20" s="40"/>
      <c r="K20" s="43" t="str">
        <f t="shared" si="0"/>
        <v>㊞</v>
      </c>
    </row>
    <row r="21" spans="1:19" ht="56.25" customHeight="1">
      <c r="A21" s="7" t="str">
        <f>IF(I5="","",VLOOKUP(I5,項目数,13,FALSE))</f>
        <v/>
      </c>
      <c r="B21" s="45" t="str">
        <f>IF(I5="","",VLOOKUP(I5,概論カリキュラム名,13,FALSE))</f>
        <v/>
      </c>
      <c r="C21" s="50" t="str">
        <f>IF(I5="","",VLOOKUP(I5,概論題目,13,FALSE))</f>
        <v/>
      </c>
      <c r="D21" s="51"/>
      <c r="E21" s="39" t="str">
        <f>IF(I5="","",VLOOKUP(I5,概論時間数,13,FALSE))</f>
        <v/>
      </c>
      <c r="F21" s="22"/>
      <c r="G21" s="48"/>
      <c r="H21" s="49"/>
      <c r="I21" s="22"/>
      <c r="J21" s="40"/>
      <c r="K21" s="43" t="str">
        <f>IF(B21="―","","㊞")</f>
        <v>㊞</v>
      </c>
    </row>
    <row r="22" spans="1:19" ht="56.25" customHeight="1">
      <c r="A22" s="7" t="str">
        <f>IF(I5="","",VLOOKUP(I5,項目数,14,FALSE))</f>
        <v/>
      </c>
      <c r="B22" s="45" t="str">
        <f>IF(I5="","",VLOOKUP(I5,概論カリキュラム名,14,FALSE))</f>
        <v/>
      </c>
      <c r="C22" s="50" t="str">
        <f>IF(I5="","",VLOOKUP(I5,概論題目,14,FALSE))</f>
        <v/>
      </c>
      <c r="D22" s="51"/>
      <c r="E22" s="39" t="str">
        <f>IF(I5="","",VLOOKUP(I5,概論時間数,14,FALSE))</f>
        <v/>
      </c>
      <c r="F22" s="22"/>
      <c r="G22" s="48"/>
      <c r="H22" s="49"/>
      <c r="I22" s="22"/>
      <c r="J22" s="44"/>
      <c r="K22" s="43" t="str">
        <f>IF(B22="―","",(IF(B22="認定試験","合格確認印","㊞")))</f>
        <v>㊞</v>
      </c>
    </row>
    <row r="23" spans="1:19" ht="56.25" customHeight="1">
      <c r="A23" s="7" t="str">
        <f>IF(I5="","",VLOOKUP(I5,項目数,15,FALSE))</f>
        <v/>
      </c>
      <c r="B23" s="45" t="str">
        <f>IF(I5="","",VLOOKUP(I5,概論カリキュラム名,15,FALSE))</f>
        <v/>
      </c>
      <c r="C23" s="50" t="str">
        <f>IF(I5="","",VLOOKUP(I5,概論題目,15,FALSE))</f>
        <v/>
      </c>
      <c r="D23" s="51"/>
      <c r="E23" s="39" t="str">
        <f>IF(I5="","",VLOOKUP(I5,概論時間数,15,FALSE))</f>
        <v/>
      </c>
      <c r="F23" s="22"/>
      <c r="G23" s="48"/>
      <c r="H23" s="49"/>
      <c r="I23" s="22"/>
      <c r="J23" s="40"/>
      <c r="K23" s="43" t="str">
        <f>IF(B23="―","","㊞")</f>
        <v>㊞</v>
      </c>
    </row>
    <row r="24" spans="1:19" ht="56.25" customHeight="1">
      <c r="A24" s="7" t="str">
        <f>IF(I5="","",VLOOKUP(I5,項目数,16,FALSE))</f>
        <v/>
      </c>
      <c r="B24" s="45" t="str">
        <f>IF(I5="","",VLOOKUP(I5,概論カリキュラム名,16,FALSE))</f>
        <v/>
      </c>
      <c r="C24" s="50" t="str">
        <f>IF(I5="","",VLOOKUP(I5,概論題目,16,FALSE))</f>
        <v/>
      </c>
      <c r="D24" s="51"/>
      <c r="E24" s="39" t="str">
        <f>IF(I5="","",VLOOKUP(I5,概論時間数,16,FALSE))</f>
        <v/>
      </c>
      <c r="F24" s="22"/>
      <c r="G24" s="48"/>
      <c r="H24" s="49"/>
      <c r="I24" s="22"/>
      <c r="J24" s="40"/>
      <c r="K24" s="43" t="str">
        <f>IF(B24="―","","㊞")</f>
        <v>㊞</v>
      </c>
    </row>
    <row r="25" spans="1:19" ht="56.25" customHeight="1">
      <c r="A25" s="7" t="str">
        <f>IF(I5="","",VLOOKUP(I5,項目数,17,FALSE))</f>
        <v/>
      </c>
      <c r="B25" s="45" t="str">
        <f>IF(I5="","",VLOOKUP(I5,概論カリキュラム名,17,FALSE))</f>
        <v/>
      </c>
      <c r="C25" s="50" t="str">
        <f>IF(I5="","",VLOOKUP(I5,概論題目,17,FALSE))</f>
        <v/>
      </c>
      <c r="D25" s="51"/>
      <c r="E25" s="39" t="str">
        <f>IF(I5="","",VLOOKUP(I5,概論時間数,17,FALSE))</f>
        <v/>
      </c>
      <c r="F25" s="22"/>
      <c r="G25" s="48"/>
      <c r="H25" s="49"/>
      <c r="I25" s="22"/>
      <c r="J25" s="44"/>
      <c r="K25" s="43" t="str">
        <f>IF(B25="―","",(IF(B25="認定試験","合格確認印","㊞")))</f>
        <v>㊞</v>
      </c>
    </row>
    <row r="26" spans="1:19" ht="56.25" customHeight="1">
      <c r="A26" s="7" t="str">
        <f>IF(I5="","",VLOOKUP(I5,項目数,18,FALSE))</f>
        <v/>
      </c>
      <c r="B26" s="45" t="str">
        <f>IF(I5="","",VLOOKUP(I5,概論カリキュラム名,18,FALSE))</f>
        <v/>
      </c>
      <c r="C26" s="50" t="str">
        <f>IF(I5="","",VLOOKUP(I5,概論題目,18,FALSE))</f>
        <v/>
      </c>
      <c r="D26" s="51"/>
      <c r="E26" s="39" t="str">
        <f>IF(I5="","",VLOOKUP(I5,概論時間数,18,FALSE))</f>
        <v/>
      </c>
      <c r="F26" s="22"/>
      <c r="G26" s="48"/>
      <c r="H26" s="49"/>
      <c r="I26" s="22"/>
      <c r="J26" s="40"/>
      <c r="K26" s="43" t="str">
        <f>IF(B26="―","","㊞")</f>
        <v>㊞</v>
      </c>
      <c r="M26" s="24"/>
      <c r="N26"/>
      <c r="O26"/>
      <c r="P26"/>
      <c r="Q26"/>
      <c r="R26"/>
      <c r="S26"/>
    </row>
    <row r="27" spans="1:19" ht="56.25" customHeight="1">
      <c r="A27" s="7" t="str">
        <f>IF(I5="","",VLOOKUP(I5,項目数,19,FALSE))</f>
        <v/>
      </c>
      <c r="B27" s="45" t="str">
        <f>IF(I5="","",VLOOKUP(I5,概論カリキュラム名,19,FALSE))</f>
        <v/>
      </c>
      <c r="C27" s="50" t="str">
        <f>IF(I5="","",VLOOKUP(I5,概論題目,19,FALSE))</f>
        <v/>
      </c>
      <c r="D27" s="51"/>
      <c r="E27" s="39" t="str">
        <f>IF(I5="","",VLOOKUP(I5,概論時間数,19,FALSE))</f>
        <v/>
      </c>
      <c r="F27" s="22"/>
      <c r="G27" s="48"/>
      <c r="H27" s="49"/>
      <c r="I27" s="22"/>
      <c r="J27" s="40"/>
      <c r="K27" s="43" t="str">
        <f>IF(B27="―","","㊞")</f>
        <v>㊞</v>
      </c>
    </row>
    <row r="28" spans="1:19" ht="56.25" customHeight="1">
      <c r="A28" s="7" t="str">
        <f>IF(I6="","",VLOOKUP(I6,項目数,20,FALSE))</f>
        <v/>
      </c>
      <c r="B28" s="45" t="str">
        <f>IF(I5="","",VLOOKUP(I5,概論カリキュラム名,20,FALSE))</f>
        <v/>
      </c>
      <c r="C28" s="47" t="str">
        <f>IF(I5="","",VLOOKUP(I5,概論題目,20,FALSE))</f>
        <v/>
      </c>
      <c r="D28" s="47"/>
      <c r="E28" s="39" t="str">
        <f>IF(I5="","",VLOOKUP(I5,概論時間数,20,FALSE))</f>
        <v/>
      </c>
      <c r="F28" s="22"/>
      <c r="G28" s="48"/>
      <c r="H28" s="49"/>
      <c r="I28" s="22"/>
      <c r="J28" s="40"/>
      <c r="K28" s="43" t="str">
        <f>IF(B28="―","",(IF(B28="認定試験","合格確認印","㊞")))</f>
        <v>㊞</v>
      </c>
    </row>
  </sheetData>
  <sheetProtection selectLockedCells="1"/>
  <mergeCells count="54">
    <mergeCell ref="J8:K8"/>
    <mergeCell ref="J9:K9"/>
    <mergeCell ref="G26:H26"/>
    <mergeCell ref="G27:H27"/>
    <mergeCell ref="G20:H20"/>
    <mergeCell ref="G21:H21"/>
    <mergeCell ref="G22:H22"/>
    <mergeCell ref="G23:H23"/>
    <mergeCell ref="G24:H24"/>
    <mergeCell ref="G25:H25"/>
    <mergeCell ref="G14:H14"/>
    <mergeCell ref="G15:H15"/>
    <mergeCell ref="G16:H16"/>
    <mergeCell ref="G17:H17"/>
    <mergeCell ref="G18:H18"/>
    <mergeCell ref="G19:H19"/>
    <mergeCell ref="G8:H8"/>
    <mergeCell ref="G9:H9"/>
    <mergeCell ref="G10:H10"/>
    <mergeCell ref="G11:H11"/>
    <mergeCell ref="G12:H12"/>
    <mergeCell ref="G13:H13"/>
    <mergeCell ref="B5:C5"/>
    <mergeCell ref="B8:D8"/>
    <mergeCell ref="B6:C6"/>
    <mergeCell ref="D5:F5"/>
    <mergeCell ref="D6:F6"/>
    <mergeCell ref="C9:D9"/>
    <mergeCell ref="C20:D20"/>
    <mergeCell ref="C19:D19"/>
    <mergeCell ref="C14:D14"/>
    <mergeCell ref="C13:D13"/>
    <mergeCell ref="C12:D12"/>
    <mergeCell ref="C11:D11"/>
    <mergeCell ref="A2:K2"/>
    <mergeCell ref="A3:K3"/>
    <mergeCell ref="I5:K5"/>
    <mergeCell ref="I6:K6"/>
    <mergeCell ref="G5:H5"/>
    <mergeCell ref="C25:D25"/>
    <mergeCell ref="C24:D24"/>
    <mergeCell ref="C23:D23"/>
    <mergeCell ref="C18:D18"/>
    <mergeCell ref="C21:D21"/>
    <mergeCell ref="G6:H6"/>
    <mergeCell ref="C28:D28"/>
    <mergeCell ref="G28:H28"/>
    <mergeCell ref="C10:D10"/>
    <mergeCell ref="C22:D22"/>
    <mergeCell ref="C27:D27"/>
    <mergeCell ref="C26:D26"/>
    <mergeCell ref="C15:D15"/>
    <mergeCell ref="C17:D17"/>
    <mergeCell ref="C16:D16"/>
  </mergeCells>
  <phoneticPr fontId="2"/>
  <dataValidations count="1">
    <dataValidation type="list" allowBlank="1" showInputMessage="1" showErrorMessage="1" sqref="I5:K5">
      <formula1>"概論Ⅰ,概論Ⅱ,概論Ⅲ,更新講習（インストラクター）,更新講習（コーディネーター）"</formula1>
    </dataValidation>
  </dataValidations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zoomScale="85" zoomScaleNormal="85" zoomScaleSheetLayoutView="50" workbookViewId="0">
      <selection activeCell="O23" sqref="O23"/>
    </sheetView>
  </sheetViews>
  <sheetFormatPr defaultColWidth="8.625" defaultRowHeight="12"/>
  <cols>
    <col min="1" max="1" width="8.625" style="12"/>
    <col min="2" max="2" width="10.375" style="12" customWidth="1"/>
    <col min="3" max="16384" width="8.625" style="12"/>
  </cols>
  <sheetData>
    <row r="1" spans="1:21">
      <c r="A1" s="11" t="s">
        <v>16</v>
      </c>
      <c r="B1" s="35"/>
      <c r="C1" s="35"/>
      <c r="D1" s="35"/>
      <c r="E1" s="35"/>
      <c r="F1" s="35"/>
      <c r="G1" s="35"/>
      <c r="H1" s="35"/>
      <c r="I1" s="35"/>
      <c r="J1" s="36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1">
      <c r="A2" s="13" t="s">
        <v>54</v>
      </c>
      <c r="B2" s="28">
        <v>1</v>
      </c>
      <c r="C2" s="28">
        <v>2</v>
      </c>
      <c r="D2" s="28">
        <v>3</v>
      </c>
      <c r="E2" s="28">
        <v>4</v>
      </c>
      <c r="F2" s="28">
        <v>5</v>
      </c>
      <c r="G2" s="28">
        <v>6</v>
      </c>
      <c r="H2" s="28">
        <v>7</v>
      </c>
      <c r="I2" s="28">
        <v>8</v>
      </c>
      <c r="J2" s="28">
        <v>9</v>
      </c>
      <c r="K2" s="28">
        <v>10</v>
      </c>
      <c r="L2" s="28">
        <v>11</v>
      </c>
      <c r="M2" s="28">
        <v>12</v>
      </c>
      <c r="N2" s="28">
        <v>13</v>
      </c>
      <c r="O2" s="28" t="s">
        <v>14</v>
      </c>
      <c r="P2" s="28" t="s">
        <v>14</v>
      </c>
      <c r="Q2" s="28" t="s">
        <v>14</v>
      </c>
      <c r="R2" s="28" t="s">
        <v>14</v>
      </c>
      <c r="S2" s="28" t="s">
        <v>14</v>
      </c>
      <c r="T2" s="28" t="s">
        <v>14</v>
      </c>
    </row>
    <row r="3" spans="1:21">
      <c r="A3" s="13" t="s">
        <v>55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 t="s">
        <v>14</v>
      </c>
      <c r="S3" s="28" t="s">
        <v>14</v>
      </c>
      <c r="T3" s="28" t="s">
        <v>14</v>
      </c>
    </row>
    <row r="4" spans="1:21">
      <c r="A4" s="13" t="s">
        <v>56</v>
      </c>
      <c r="B4" s="28">
        <v>1</v>
      </c>
      <c r="C4" s="28">
        <v>2</v>
      </c>
      <c r="D4" s="28">
        <v>3</v>
      </c>
      <c r="E4" s="28">
        <v>4</v>
      </c>
      <c r="F4" s="28">
        <v>5</v>
      </c>
      <c r="G4" s="28">
        <v>6</v>
      </c>
      <c r="H4" s="28">
        <v>7</v>
      </c>
      <c r="I4" s="28">
        <v>8</v>
      </c>
      <c r="J4" s="28">
        <v>9</v>
      </c>
      <c r="K4" s="28">
        <v>10</v>
      </c>
      <c r="L4" s="28">
        <v>11</v>
      </c>
      <c r="M4" s="28">
        <v>12</v>
      </c>
      <c r="N4" s="28">
        <v>13</v>
      </c>
      <c r="O4" s="28">
        <v>14</v>
      </c>
      <c r="P4" s="28">
        <v>15</v>
      </c>
      <c r="Q4" s="28">
        <v>16</v>
      </c>
      <c r="R4" s="28">
        <v>17</v>
      </c>
      <c r="S4" s="28">
        <v>18</v>
      </c>
      <c r="T4" s="28">
        <v>19</v>
      </c>
    </row>
    <row r="5" spans="1:21">
      <c r="A5" s="41" t="s">
        <v>122</v>
      </c>
      <c r="B5" s="28">
        <v>1</v>
      </c>
      <c r="C5" s="28">
        <v>2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</row>
    <row r="6" spans="1:21">
      <c r="A6" s="41" t="s">
        <v>123</v>
      </c>
      <c r="B6" s="28">
        <v>1</v>
      </c>
      <c r="C6" s="28">
        <v>2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spans="1:21">
      <c r="A7" s="11" t="s">
        <v>10</v>
      </c>
      <c r="B7" s="35"/>
      <c r="C7" s="35"/>
      <c r="D7" s="35"/>
      <c r="E7" s="35"/>
      <c r="F7" s="35"/>
      <c r="G7" s="35"/>
      <c r="H7" s="35"/>
      <c r="I7" s="35"/>
      <c r="J7" s="36"/>
      <c r="K7" s="28"/>
      <c r="L7" s="28"/>
      <c r="M7" s="28"/>
      <c r="N7" s="28"/>
      <c r="O7" s="28"/>
      <c r="P7" s="28"/>
      <c r="Q7" s="28"/>
      <c r="R7" s="28"/>
      <c r="S7" s="28"/>
      <c r="T7" s="28"/>
    </row>
    <row r="8" spans="1:21">
      <c r="A8" s="13" t="s">
        <v>54</v>
      </c>
      <c r="B8" s="37" t="s">
        <v>116</v>
      </c>
      <c r="C8" s="28">
        <v>1.5</v>
      </c>
      <c r="D8" s="28">
        <v>1.5</v>
      </c>
      <c r="E8" s="28">
        <v>1.5</v>
      </c>
      <c r="F8" s="28">
        <v>1.5</v>
      </c>
      <c r="G8" s="28">
        <v>1.5</v>
      </c>
      <c r="H8" s="28">
        <v>1.5</v>
      </c>
      <c r="I8" s="28">
        <v>1.5</v>
      </c>
      <c r="J8" s="28">
        <v>1.5</v>
      </c>
      <c r="K8" s="28">
        <v>1.5</v>
      </c>
      <c r="L8" s="28">
        <v>1.5</v>
      </c>
      <c r="M8" s="28">
        <v>1.5</v>
      </c>
      <c r="N8" s="28">
        <v>0.5</v>
      </c>
      <c r="O8" s="28" t="s">
        <v>14</v>
      </c>
      <c r="P8" s="28" t="s">
        <v>14</v>
      </c>
      <c r="Q8" s="28" t="s">
        <v>14</v>
      </c>
      <c r="R8" s="28" t="s">
        <v>14</v>
      </c>
      <c r="S8" s="28" t="s">
        <v>14</v>
      </c>
      <c r="T8" s="28" t="s">
        <v>14</v>
      </c>
    </row>
    <row r="9" spans="1:21">
      <c r="A9" s="13" t="s">
        <v>55</v>
      </c>
      <c r="B9" s="37" t="s">
        <v>116</v>
      </c>
      <c r="C9" s="28">
        <v>1.5</v>
      </c>
      <c r="D9" s="28">
        <v>1.5</v>
      </c>
      <c r="E9" s="28">
        <v>1.5</v>
      </c>
      <c r="F9" s="28">
        <v>1.5</v>
      </c>
      <c r="G9" s="28">
        <v>1.5</v>
      </c>
      <c r="H9" s="28">
        <v>1.5</v>
      </c>
      <c r="I9" s="28">
        <v>1.5</v>
      </c>
      <c r="J9" s="28">
        <v>1.5</v>
      </c>
      <c r="K9" s="28">
        <v>1.5</v>
      </c>
      <c r="L9" s="28">
        <v>1.5</v>
      </c>
      <c r="M9" s="28">
        <v>1.5</v>
      </c>
      <c r="N9" s="28">
        <v>1.5</v>
      </c>
      <c r="O9" s="28">
        <v>1.5</v>
      </c>
      <c r="P9" s="28">
        <v>1.5</v>
      </c>
      <c r="Q9" s="28">
        <v>0.5</v>
      </c>
      <c r="R9" s="28" t="s">
        <v>14</v>
      </c>
      <c r="S9" s="28" t="s">
        <v>14</v>
      </c>
      <c r="T9" s="28" t="s">
        <v>14</v>
      </c>
    </row>
    <row r="10" spans="1:21">
      <c r="A10" s="13" t="s">
        <v>56</v>
      </c>
      <c r="B10" s="37" t="s">
        <v>116</v>
      </c>
      <c r="C10" s="28">
        <v>1.5</v>
      </c>
      <c r="D10" s="28">
        <v>1.5</v>
      </c>
      <c r="E10" s="28">
        <v>1.5</v>
      </c>
      <c r="F10" s="28">
        <v>1.5</v>
      </c>
      <c r="G10" s="28">
        <v>1.5</v>
      </c>
      <c r="H10" s="28">
        <v>1.5</v>
      </c>
      <c r="I10" s="28">
        <v>1.5</v>
      </c>
      <c r="J10" s="28">
        <v>1.5</v>
      </c>
      <c r="K10" s="28">
        <v>1.5</v>
      </c>
      <c r="L10" s="28">
        <v>1.5</v>
      </c>
      <c r="M10" s="28">
        <v>1.5</v>
      </c>
      <c r="N10" s="28">
        <v>1.5</v>
      </c>
      <c r="O10" s="28">
        <v>1.5</v>
      </c>
      <c r="P10" s="28">
        <v>1.5</v>
      </c>
      <c r="Q10" s="28">
        <v>1.5</v>
      </c>
      <c r="R10" s="28">
        <v>1.5</v>
      </c>
      <c r="S10" s="28">
        <v>1.5</v>
      </c>
      <c r="T10" s="28">
        <v>0.5</v>
      </c>
    </row>
    <row r="11" spans="1:21">
      <c r="A11" s="41" t="s">
        <v>122</v>
      </c>
      <c r="B11" s="28">
        <v>1.5</v>
      </c>
      <c r="C11" s="28">
        <v>1.5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</row>
    <row r="12" spans="1:21">
      <c r="A12" s="41" t="s">
        <v>123</v>
      </c>
      <c r="B12" s="28">
        <v>1.5</v>
      </c>
      <c r="C12" s="28">
        <v>1.5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</row>
    <row r="13" spans="1:21">
      <c r="A13" s="11" t="s">
        <v>11</v>
      </c>
      <c r="B13" s="26"/>
      <c r="C13" s="27"/>
      <c r="D13" s="26"/>
      <c r="E13" s="26"/>
      <c r="F13" s="26"/>
      <c r="G13" s="26"/>
      <c r="H13" s="26"/>
      <c r="I13" s="26"/>
      <c r="J13" s="26"/>
      <c r="K13" s="27"/>
      <c r="L13" s="27"/>
      <c r="M13" s="27"/>
      <c r="N13" s="27"/>
      <c r="O13" s="27"/>
      <c r="P13" s="27"/>
      <c r="Q13" s="27"/>
      <c r="R13" s="27"/>
      <c r="S13" s="27"/>
      <c r="T13" s="27"/>
    </row>
    <row r="14" spans="1:21">
      <c r="A14" s="13" t="s">
        <v>54</v>
      </c>
      <c r="B14" s="14" t="s">
        <v>58</v>
      </c>
      <c r="C14" s="15" t="s">
        <v>119</v>
      </c>
      <c r="D14" s="17" t="s">
        <v>59</v>
      </c>
      <c r="E14" s="17" t="s">
        <v>70</v>
      </c>
      <c r="F14" s="29" t="s">
        <v>76</v>
      </c>
      <c r="G14" s="18" t="s">
        <v>84</v>
      </c>
      <c r="H14" s="30" t="s">
        <v>92</v>
      </c>
      <c r="I14" s="30" t="s">
        <v>91</v>
      </c>
      <c r="J14" s="30" t="s">
        <v>93</v>
      </c>
      <c r="K14" s="30" t="s">
        <v>94</v>
      </c>
      <c r="L14" s="19" t="s">
        <v>97</v>
      </c>
      <c r="M14" s="19" t="s">
        <v>98</v>
      </c>
      <c r="N14" s="34" t="s">
        <v>114</v>
      </c>
      <c r="O14" s="28" t="s">
        <v>14</v>
      </c>
      <c r="P14" s="28" t="s">
        <v>14</v>
      </c>
      <c r="Q14" s="28" t="s">
        <v>14</v>
      </c>
      <c r="R14" s="28" t="s">
        <v>14</v>
      </c>
      <c r="S14" s="28" t="s">
        <v>14</v>
      </c>
      <c r="T14" s="28" t="s">
        <v>14</v>
      </c>
    </row>
    <row r="15" spans="1:21">
      <c r="A15" s="13" t="s">
        <v>55</v>
      </c>
      <c r="B15" s="14" t="s">
        <v>62</v>
      </c>
      <c r="C15" s="16" t="s">
        <v>68</v>
      </c>
      <c r="D15" s="17" t="s">
        <v>71</v>
      </c>
      <c r="E15" s="29" t="s">
        <v>77</v>
      </c>
      <c r="F15" s="29" t="s">
        <v>78</v>
      </c>
      <c r="G15" s="18" t="s">
        <v>86</v>
      </c>
      <c r="H15" s="18" t="s">
        <v>87</v>
      </c>
      <c r="I15" s="30" t="s">
        <v>95</v>
      </c>
      <c r="J15" s="30" t="s">
        <v>96</v>
      </c>
      <c r="K15" s="19" t="s">
        <v>99</v>
      </c>
      <c r="L15" s="19" t="s">
        <v>100</v>
      </c>
      <c r="M15" s="32" t="s">
        <v>103</v>
      </c>
      <c r="N15" s="32" t="s">
        <v>104</v>
      </c>
      <c r="O15" s="32" t="s">
        <v>105</v>
      </c>
      <c r="P15" s="32" t="s">
        <v>106</v>
      </c>
      <c r="Q15" s="31" t="s">
        <v>114</v>
      </c>
      <c r="R15" s="28" t="s">
        <v>14</v>
      </c>
      <c r="S15" s="28" t="s">
        <v>14</v>
      </c>
      <c r="T15" s="28" t="s">
        <v>14</v>
      </c>
    </row>
    <row r="16" spans="1:21">
      <c r="A16" s="13" t="s">
        <v>56</v>
      </c>
      <c r="B16" s="14" t="s">
        <v>64</v>
      </c>
      <c r="C16" s="15" t="s">
        <v>65</v>
      </c>
      <c r="D16" s="16" t="s">
        <v>115</v>
      </c>
      <c r="E16" s="17" t="s">
        <v>72</v>
      </c>
      <c r="F16" s="17" t="s">
        <v>73</v>
      </c>
      <c r="G16" s="29" t="s">
        <v>79</v>
      </c>
      <c r="H16" s="29" t="s">
        <v>80</v>
      </c>
      <c r="I16" s="29" t="s">
        <v>81</v>
      </c>
      <c r="J16" s="18" t="s">
        <v>90</v>
      </c>
      <c r="K16" s="18" t="s">
        <v>89</v>
      </c>
      <c r="L16" s="19" t="s">
        <v>101</v>
      </c>
      <c r="M16" s="19" t="s">
        <v>102</v>
      </c>
      <c r="N16" s="32" t="s">
        <v>108</v>
      </c>
      <c r="O16" s="32" t="s">
        <v>109</v>
      </c>
      <c r="P16" s="32" t="s">
        <v>110</v>
      </c>
      <c r="Q16" s="32" t="s">
        <v>111</v>
      </c>
      <c r="R16" s="33" t="s">
        <v>112</v>
      </c>
      <c r="S16" s="33" t="s">
        <v>113</v>
      </c>
      <c r="T16" s="34" t="s">
        <v>114</v>
      </c>
      <c r="U16" s="27"/>
    </row>
    <row r="17" spans="1:21">
      <c r="A17" s="41" t="s">
        <v>122</v>
      </c>
      <c r="B17" s="19" t="s">
        <v>99</v>
      </c>
      <c r="C17" s="19" t="s">
        <v>100</v>
      </c>
      <c r="D17" s="28" t="s">
        <v>14</v>
      </c>
      <c r="E17" s="28" t="s">
        <v>14</v>
      </c>
      <c r="F17" s="28" t="s">
        <v>14</v>
      </c>
      <c r="G17" s="28" t="s">
        <v>14</v>
      </c>
      <c r="H17" s="28" t="s">
        <v>14</v>
      </c>
      <c r="I17" s="28" t="s">
        <v>14</v>
      </c>
      <c r="J17" s="28" t="s">
        <v>14</v>
      </c>
      <c r="K17" s="28" t="s">
        <v>14</v>
      </c>
      <c r="L17" s="28" t="s">
        <v>14</v>
      </c>
      <c r="M17" s="28" t="s">
        <v>14</v>
      </c>
      <c r="N17" s="28" t="s">
        <v>14</v>
      </c>
      <c r="O17" s="28" t="s">
        <v>14</v>
      </c>
      <c r="P17" s="28" t="s">
        <v>14</v>
      </c>
      <c r="Q17" s="28" t="s">
        <v>14</v>
      </c>
      <c r="R17" s="28" t="s">
        <v>14</v>
      </c>
      <c r="S17" s="28" t="s">
        <v>14</v>
      </c>
      <c r="T17" s="28" t="s">
        <v>14</v>
      </c>
      <c r="U17" s="27"/>
    </row>
    <row r="18" spans="1:21">
      <c r="A18" s="41" t="s">
        <v>123</v>
      </c>
      <c r="B18" s="19" t="s">
        <v>101</v>
      </c>
      <c r="C18" s="19" t="s">
        <v>102</v>
      </c>
      <c r="D18" s="28" t="s">
        <v>14</v>
      </c>
      <c r="E18" s="28" t="s">
        <v>14</v>
      </c>
      <c r="F18" s="28" t="s">
        <v>14</v>
      </c>
      <c r="G18" s="28" t="s">
        <v>14</v>
      </c>
      <c r="H18" s="28" t="s">
        <v>14</v>
      </c>
      <c r="I18" s="28" t="s">
        <v>14</v>
      </c>
      <c r="J18" s="28" t="s">
        <v>14</v>
      </c>
      <c r="K18" s="28" t="s">
        <v>14</v>
      </c>
      <c r="L18" s="28" t="s">
        <v>14</v>
      </c>
      <c r="M18" s="28" t="s">
        <v>14</v>
      </c>
      <c r="N18" s="28" t="s">
        <v>14</v>
      </c>
      <c r="O18" s="28" t="s">
        <v>14</v>
      </c>
      <c r="P18" s="28" t="s">
        <v>14</v>
      </c>
      <c r="Q18" s="28" t="s">
        <v>14</v>
      </c>
      <c r="R18" s="28" t="s">
        <v>14</v>
      </c>
      <c r="S18" s="28" t="s">
        <v>14</v>
      </c>
      <c r="T18" s="28" t="s">
        <v>14</v>
      </c>
      <c r="U18" s="27"/>
    </row>
    <row r="19" spans="1:21">
      <c r="A19" s="11" t="s">
        <v>17</v>
      </c>
      <c r="B19" s="26"/>
      <c r="C19" s="26"/>
      <c r="E19" s="26"/>
      <c r="F19" s="26"/>
      <c r="G19" s="26"/>
      <c r="H19" s="26"/>
      <c r="I19" s="26"/>
      <c r="J19" s="26"/>
      <c r="K19" s="27"/>
      <c r="L19" s="27"/>
      <c r="M19" s="27"/>
      <c r="N19" s="27"/>
      <c r="O19" s="27"/>
      <c r="P19" s="27"/>
      <c r="Q19" s="27"/>
      <c r="R19" s="27"/>
      <c r="S19" s="27"/>
      <c r="T19" s="27"/>
    </row>
    <row r="20" spans="1:21">
      <c r="A20" s="13" t="s">
        <v>54</v>
      </c>
      <c r="B20" s="14" t="s">
        <v>63</v>
      </c>
      <c r="C20" s="15" t="s">
        <v>60</v>
      </c>
      <c r="D20" s="17" t="s">
        <v>20</v>
      </c>
      <c r="E20" s="17" t="s">
        <v>20</v>
      </c>
      <c r="F20" s="29" t="s">
        <v>74</v>
      </c>
      <c r="G20" s="18" t="s">
        <v>85</v>
      </c>
      <c r="H20" s="30" t="s">
        <v>21</v>
      </c>
      <c r="I20" s="30" t="s">
        <v>21</v>
      </c>
      <c r="J20" s="30" t="s">
        <v>21</v>
      </c>
      <c r="K20" s="30" t="s">
        <v>21</v>
      </c>
      <c r="L20" s="19" t="s">
        <v>22</v>
      </c>
      <c r="M20" s="19" t="s">
        <v>22</v>
      </c>
      <c r="N20" s="34" t="s">
        <v>114</v>
      </c>
      <c r="O20" s="28" t="s">
        <v>14</v>
      </c>
      <c r="P20" s="28" t="s">
        <v>14</v>
      </c>
      <c r="Q20" s="28" t="s">
        <v>14</v>
      </c>
      <c r="R20" s="28" t="s">
        <v>14</v>
      </c>
      <c r="S20" s="28" t="s">
        <v>14</v>
      </c>
      <c r="T20" s="28" t="s">
        <v>14</v>
      </c>
    </row>
    <row r="21" spans="1:21">
      <c r="A21" s="13" t="s">
        <v>55</v>
      </c>
      <c r="B21" s="14" t="s">
        <v>63</v>
      </c>
      <c r="C21" s="16" t="s">
        <v>67</v>
      </c>
      <c r="D21" s="17" t="s">
        <v>20</v>
      </c>
      <c r="E21" s="29" t="s">
        <v>74</v>
      </c>
      <c r="F21" s="29" t="s">
        <v>74</v>
      </c>
      <c r="G21" s="18" t="s">
        <v>85</v>
      </c>
      <c r="H21" s="18" t="s">
        <v>85</v>
      </c>
      <c r="I21" s="30" t="s">
        <v>21</v>
      </c>
      <c r="J21" s="30" t="s">
        <v>21</v>
      </c>
      <c r="K21" s="19" t="s">
        <v>22</v>
      </c>
      <c r="L21" s="19" t="s">
        <v>22</v>
      </c>
      <c r="M21" s="32" t="s">
        <v>23</v>
      </c>
      <c r="N21" s="32" t="s">
        <v>23</v>
      </c>
      <c r="O21" s="32" t="s">
        <v>23</v>
      </c>
      <c r="P21" s="32" t="s">
        <v>23</v>
      </c>
      <c r="Q21" s="31" t="s">
        <v>114</v>
      </c>
      <c r="R21" s="28" t="s">
        <v>14</v>
      </c>
      <c r="S21" s="28" t="s">
        <v>14</v>
      </c>
      <c r="T21" s="28" t="s">
        <v>14</v>
      </c>
    </row>
    <row r="22" spans="1:21">
      <c r="A22" s="13" t="s">
        <v>56</v>
      </c>
      <c r="B22" s="14" t="s">
        <v>63</v>
      </c>
      <c r="C22" s="15" t="s">
        <v>60</v>
      </c>
      <c r="D22" s="16" t="s">
        <v>67</v>
      </c>
      <c r="E22" s="17" t="s">
        <v>20</v>
      </c>
      <c r="F22" s="17" t="s">
        <v>20</v>
      </c>
      <c r="G22" s="29" t="s">
        <v>74</v>
      </c>
      <c r="H22" s="29" t="s">
        <v>74</v>
      </c>
      <c r="I22" s="29" t="s">
        <v>74</v>
      </c>
      <c r="J22" s="18" t="s">
        <v>85</v>
      </c>
      <c r="K22" s="18" t="s">
        <v>85</v>
      </c>
      <c r="L22" s="19" t="s">
        <v>22</v>
      </c>
      <c r="M22" s="19" t="s">
        <v>22</v>
      </c>
      <c r="N22" s="32" t="s">
        <v>23</v>
      </c>
      <c r="O22" s="32" t="s">
        <v>23</v>
      </c>
      <c r="P22" s="32" t="s">
        <v>23</v>
      </c>
      <c r="Q22" s="32" t="s">
        <v>23</v>
      </c>
      <c r="R22" s="32" t="s">
        <v>23</v>
      </c>
      <c r="S22" s="32" t="s">
        <v>23</v>
      </c>
      <c r="T22" s="34" t="s">
        <v>114</v>
      </c>
      <c r="U22" s="27"/>
    </row>
    <row r="23" spans="1:21">
      <c r="A23" s="41" t="s">
        <v>122</v>
      </c>
      <c r="B23" s="19" t="s">
        <v>22</v>
      </c>
      <c r="C23" s="19" t="s">
        <v>22</v>
      </c>
      <c r="D23" s="28" t="s">
        <v>14</v>
      </c>
      <c r="E23" s="28" t="s">
        <v>14</v>
      </c>
      <c r="F23" s="28" t="s">
        <v>14</v>
      </c>
      <c r="G23" s="28" t="s">
        <v>14</v>
      </c>
      <c r="H23" s="28" t="s">
        <v>14</v>
      </c>
      <c r="I23" s="28" t="s">
        <v>14</v>
      </c>
      <c r="J23" s="28" t="s">
        <v>14</v>
      </c>
      <c r="K23" s="28" t="s">
        <v>14</v>
      </c>
      <c r="L23" s="28" t="s">
        <v>14</v>
      </c>
      <c r="M23" s="28" t="s">
        <v>14</v>
      </c>
      <c r="N23" s="28" t="s">
        <v>14</v>
      </c>
      <c r="O23" s="28" t="s">
        <v>14</v>
      </c>
      <c r="P23" s="28" t="s">
        <v>14</v>
      </c>
      <c r="Q23" s="28" t="s">
        <v>14</v>
      </c>
      <c r="R23" s="28" t="s">
        <v>14</v>
      </c>
      <c r="S23" s="28" t="s">
        <v>14</v>
      </c>
      <c r="T23" s="28" t="s">
        <v>14</v>
      </c>
    </row>
    <row r="24" spans="1:21">
      <c r="A24" s="41" t="s">
        <v>123</v>
      </c>
      <c r="B24" s="19" t="s">
        <v>22</v>
      </c>
      <c r="C24" s="19" t="s">
        <v>22</v>
      </c>
      <c r="D24" s="28" t="s">
        <v>14</v>
      </c>
      <c r="E24" s="28" t="s">
        <v>14</v>
      </c>
      <c r="F24" s="28" t="s">
        <v>14</v>
      </c>
      <c r="G24" s="28" t="s">
        <v>14</v>
      </c>
      <c r="H24" s="28" t="s">
        <v>14</v>
      </c>
      <c r="I24" s="28" t="s">
        <v>14</v>
      </c>
      <c r="J24" s="28" t="s">
        <v>14</v>
      </c>
      <c r="K24" s="28" t="s">
        <v>14</v>
      </c>
      <c r="L24" s="28" t="s">
        <v>14</v>
      </c>
      <c r="M24" s="28" t="s">
        <v>14</v>
      </c>
      <c r="N24" s="28" t="s">
        <v>14</v>
      </c>
      <c r="O24" s="28" t="s">
        <v>14</v>
      </c>
      <c r="P24" s="28" t="s">
        <v>14</v>
      </c>
      <c r="Q24" s="28" t="s">
        <v>14</v>
      </c>
      <c r="R24" s="28" t="s">
        <v>14</v>
      </c>
      <c r="S24" s="28" t="s">
        <v>14</v>
      </c>
      <c r="T24" s="28" t="s">
        <v>14</v>
      </c>
    </row>
    <row r="25" spans="1:21"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</row>
    <row r="28" spans="1:21" ht="18.75" customHeight="1">
      <c r="A28" s="25" t="s">
        <v>50</v>
      </c>
      <c r="B28" s="77" t="s">
        <v>26</v>
      </c>
      <c r="C28" s="78"/>
      <c r="D28" s="77" t="s">
        <v>34</v>
      </c>
      <c r="E28" s="78"/>
      <c r="F28" s="77" t="s">
        <v>42</v>
      </c>
      <c r="G28" s="78"/>
    </row>
    <row r="29" spans="1:21" ht="12" customHeight="1">
      <c r="A29" s="25"/>
      <c r="B29" s="25" t="s">
        <v>27</v>
      </c>
      <c r="C29" s="25" t="s">
        <v>28</v>
      </c>
      <c r="D29" s="25" t="s">
        <v>27</v>
      </c>
      <c r="E29" s="25" t="s">
        <v>28</v>
      </c>
      <c r="F29" s="25" t="s">
        <v>27</v>
      </c>
      <c r="G29" s="25" t="s">
        <v>28</v>
      </c>
    </row>
    <row r="30" spans="1:21" ht="36" customHeight="1">
      <c r="A30" s="25" t="s">
        <v>63</v>
      </c>
      <c r="B30" s="25" t="s">
        <v>57</v>
      </c>
      <c r="C30" s="25">
        <v>1</v>
      </c>
      <c r="D30" s="25" t="s">
        <v>61</v>
      </c>
      <c r="E30" s="25">
        <v>1</v>
      </c>
      <c r="F30" s="25" t="s">
        <v>43</v>
      </c>
      <c r="G30" s="25">
        <v>1</v>
      </c>
    </row>
    <row r="31" spans="1:21" ht="48">
      <c r="A31" s="25" t="s">
        <v>51</v>
      </c>
      <c r="B31" s="25" t="s">
        <v>29</v>
      </c>
      <c r="C31" s="25">
        <v>1.5</v>
      </c>
      <c r="D31" s="25"/>
      <c r="E31" s="25"/>
      <c r="F31" s="25" t="s">
        <v>44</v>
      </c>
      <c r="G31" s="25">
        <v>1.5</v>
      </c>
    </row>
    <row r="32" spans="1:21" ht="48">
      <c r="A32" s="25" t="s">
        <v>66</v>
      </c>
      <c r="B32" s="25"/>
      <c r="C32" s="25"/>
      <c r="D32" s="25" t="s">
        <v>35</v>
      </c>
      <c r="E32" s="25">
        <v>1.5</v>
      </c>
      <c r="F32" s="25" t="s">
        <v>45</v>
      </c>
      <c r="G32" s="25">
        <v>1.5</v>
      </c>
    </row>
    <row r="33" spans="1:7" ht="72">
      <c r="A33" s="25" t="s">
        <v>69</v>
      </c>
      <c r="B33" s="25" t="s">
        <v>30</v>
      </c>
      <c r="C33" s="25">
        <v>3</v>
      </c>
      <c r="D33" s="25" t="s">
        <v>36</v>
      </c>
      <c r="E33" s="25">
        <v>1.5</v>
      </c>
      <c r="F33" s="25" t="s">
        <v>46</v>
      </c>
      <c r="G33" s="25">
        <v>3</v>
      </c>
    </row>
    <row r="34" spans="1:7" ht="156">
      <c r="A34" s="25" t="s">
        <v>52</v>
      </c>
      <c r="B34" s="25" t="s">
        <v>75</v>
      </c>
      <c r="C34" s="25">
        <v>1.5</v>
      </c>
      <c r="D34" s="25" t="s">
        <v>37</v>
      </c>
      <c r="E34" s="25">
        <v>3</v>
      </c>
      <c r="F34" s="25" t="s">
        <v>47</v>
      </c>
      <c r="G34" s="25">
        <v>4.5</v>
      </c>
    </row>
    <row r="35" spans="1:7" ht="72">
      <c r="A35" s="25" t="s">
        <v>82</v>
      </c>
      <c r="B35" s="25" t="s">
        <v>83</v>
      </c>
      <c r="C35" s="25">
        <v>1.5</v>
      </c>
      <c r="D35" s="25" t="s">
        <v>38</v>
      </c>
      <c r="E35" s="25">
        <v>3</v>
      </c>
      <c r="F35" s="25" t="s">
        <v>88</v>
      </c>
      <c r="G35" s="25">
        <v>3</v>
      </c>
    </row>
    <row r="36" spans="1:7" ht="96">
      <c r="A36" s="25" t="s">
        <v>18</v>
      </c>
      <c r="B36" s="25" t="s">
        <v>31</v>
      </c>
      <c r="C36" s="25">
        <v>6</v>
      </c>
      <c r="D36" s="25" t="s">
        <v>39</v>
      </c>
      <c r="E36" s="25">
        <v>3</v>
      </c>
      <c r="F36" s="25"/>
      <c r="G36" s="25"/>
    </row>
    <row r="37" spans="1:7" ht="84">
      <c r="A37" s="25" t="s">
        <v>19</v>
      </c>
      <c r="B37" s="25" t="s">
        <v>32</v>
      </c>
      <c r="C37" s="25">
        <v>3</v>
      </c>
      <c r="D37" s="25" t="s">
        <v>40</v>
      </c>
      <c r="E37" s="25">
        <v>3</v>
      </c>
      <c r="F37" s="25" t="s">
        <v>48</v>
      </c>
      <c r="G37" s="25">
        <v>3</v>
      </c>
    </row>
    <row r="38" spans="1:7" ht="120">
      <c r="A38" s="25" t="s">
        <v>107</v>
      </c>
      <c r="B38" s="25"/>
      <c r="C38" s="25"/>
      <c r="D38" s="25" t="s">
        <v>41</v>
      </c>
      <c r="E38" s="25">
        <v>6</v>
      </c>
      <c r="F38" s="25" t="s">
        <v>49</v>
      </c>
      <c r="G38" s="25">
        <v>9</v>
      </c>
    </row>
    <row r="39" spans="1:7">
      <c r="A39" s="25" t="s">
        <v>53</v>
      </c>
      <c r="B39" s="25" t="s">
        <v>33</v>
      </c>
      <c r="C39" s="25">
        <v>0.5</v>
      </c>
      <c r="D39" s="25" t="s">
        <v>33</v>
      </c>
      <c r="E39" s="25">
        <v>0.5</v>
      </c>
      <c r="F39" s="25" t="s">
        <v>33</v>
      </c>
      <c r="G39" s="25">
        <v>0.5</v>
      </c>
    </row>
    <row r="40" spans="1:7">
      <c r="A40" s="25"/>
      <c r="B40" s="25"/>
      <c r="C40" s="25">
        <v>18</v>
      </c>
      <c r="D40" s="25"/>
      <c r="E40" s="25">
        <v>22.5</v>
      </c>
      <c r="F40" s="25"/>
      <c r="G40" s="25">
        <v>27</v>
      </c>
    </row>
    <row r="41" spans="1:7">
      <c r="B41" s="9"/>
      <c r="C41" s="10"/>
      <c r="D41" s="9"/>
      <c r="E41" s="10"/>
      <c r="F41" s="9"/>
      <c r="G41" s="10"/>
    </row>
  </sheetData>
  <sheetProtection sheet="1" selectLockedCells="1" selectUnlockedCells="1"/>
  <mergeCells count="3">
    <mergeCell ref="B28:C28"/>
    <mergeCell ref="D28:E28"/>
    <mergeCell ref="F28:G28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9</vt:i4>
      </vt:variant>
    </vt:vector>
  </HeadingPairs>
  <TitlesOfParts>
    <vt:vector size="11" baseType="lpstr">
      <vt:lpstr>履修表（概論用） </vt:lpstr>
      <vt:lpstr>編集禁止</vt:lpstr>
      <vt:lpstr>'履修表（概論用） '!Print_Area</vt:lpstr>
      <vt:lpstr>カリキュラム名</vt:lpstr>
      <vt:lpstr>概論カリキュラム名</vt:lpstr>
      <vt:lpstr>概論項目数</vt:lpstr>
      <vt:lpstr>概論時間数</vt:lpstr>
      <vt:lpstr>概論題目</vt:lpstr>
      <vt:lpstr>項目数</vt:lpstr>
      <vt:lpstr>時間数</vt:lpstr>
      <vt:lpstr>題目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土屋文乃</dc:creator>
  <cp:lastModifiedBy>PC1</cp:lastModifiedBy>
  <cp:lastPrinted>2014-06-27T02:23:41Z</cp:lastPrinted>
  <dcterms:created xsi:type="dcterms:W3CDTF">2003-08-22T01:21:05Z</dcterms:created>
  <dcterms:modified xsi:type="dcterms:W3CDTF">2022-07-22T04:54:15Z</dcterms:modified>
</cp:coreProperties>
</file>